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390" tabRatio="798" activeTab="0"/>
  </bookViews>
  <sheets>
    <sheet name="Datos Básicos  Opera 2011" sheetId="1" r:id="rId1"/>
    <sheet name="Indicadores 2011" sheetId="2" r:id="rId2"/>
    <sheet name="Indicadores PROMOSAS 2011" sheetId="3" r:id="rId3"/>
    <sheet name="Hoja3" sheetId="4" r:id="rId4"/>
    <sheet name="Hoja1" sheetId="5" r:id="rId5"/>
  </sheets>
  <definedNames>
    <definedName name="_xlnm.Print_Area" localSheetId="0">'Datos Básicos  Opera 2011'!$A$5:$H$96</definedName>
    <definedName name="_xlnm.Print_Titles" localSheetId="0">'Datos Básicos  Opera 2011'!$5:$6</definedName>
  </definedNames>
  <calcPr fullCalcOnLoad="1"/>
</workbook>
</file>

<file path=xl/comments1.xml><?xml version="1.0" encoding="utf-8"?>
<comments xmlns="http://schemas.openxmlformats.org/spreadsheetml/2006/main">
  <authors>
    <author>The Wolf</author>
  </authors>
  <commentList>
    <comment ref="B8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Dato censal o proyección poblacional del año informado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Anual</t>
        </r>
      </text>
    </comment>
    <comment ref="B9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Densidad de habitantes por vivienda establecidos por la fuente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Anual</t>
        </r>
      </text>
    </comment>
    <comment ref="B10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Dato censal o proyección de viviendas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Anual</t>
        </r>
      </text>
    </comment>
    <comment ref="B11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Superficie expresada en hectareas del casco urbano definida por la municipalidad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Anual</t>
        </r>
      </text>
    </comment>
    <comment ref="B12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Superficie expresada en hectareas que le ha sido asignada al prestador por el titular de los servicios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Anual</t>
        </r>
      </text>
    </comment>
    <comment ref="B14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Cantidad de conexiones de A.P. activas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15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Cantidad de conexiones clandestinas de A.P. detectadas en el periodo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16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Cantidad de acometidas activas de alcantarillado sanitario 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17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 Cantidad de usuarios atendidos con soluciones no convencionales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Definición:
</t>
        </r>
        <r>
          <rPr>
            <sz val="8"/>
            <rFont val="Tahoma"/>
            <family val="2"/>
          </rPr>
          <t>Cantidad de conexiones clandestinas de A.S. detectadas en el periodo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19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
Cantidad de conexiones que poseen micromedidor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20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
Cantidad de micromedidores operativos (en funcionamiento y con lectura)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promedio de m3 de agua (superficial y/o subterránea) tomados de las fuentes por el prestador durante el periodo informado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promedio de m3 de agua superficial tomados de las fuentes por el prestador durante el periodo informado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promedio de m3 de agua subterránea tomados de las fuentes por el prestador durante el periodo informado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Volumen de agua entregada a los usuarios mediante el sistema de distribución 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87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
Longitud de tuberías del sistema de A.P.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Anual</t>
        </r>
      </text>
    </comment>
    <comment ref="B88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Longitud de tuberías del sistema de A.S.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Anual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análisis normativos  de conformidad a las exigencias de control básico E-1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análisis realizados de conformidad a las exigencias de control básico E-1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análisis realizados que satisfacen las norma (Acuerdo 084-1995 SdS)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>Cantidad de análisis realizados que satisfacen las norma de descargas (Acuerdo 058-1997 SdS)</t>
        </r>
        <r>
          <rPr>
            <b/>
            <sz val="8"/>
            <rFont val="Tahoma"/>
            <family val="2"/>
          </rPr>
          <t xml:space="preserve">
Frecuencia:</t>
        </r>
        <r>
          <rPr>
            <sz val="8"/>
            <rFont val="Tahoma"/>
            <family val="2"/>
          </rPr>
          <t xml:space="preserve"> Mensual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rFont val="Tahoma"/>
            <family val="2"/>
          </rPr>
          <t xml:space="preserve">Frecuencia: </t>
        </r>
        <r>
          <rPr>
            <sz val="8"/>
            <rFont val="Tahoma"/>
            <family val="2"/>
          </rPr>
          <t xml:space="preserve"> Mensual</t>
        </r>
      </text>
    </comment>
    <comment ref="B32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
Analisis según la norma de vertidos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rFont val="Tahoma"/>
            <family val="2"/>
          </rPr>
          <t xml:space="preserve">Frecuencia: </t>
        </r>
        <r>
          <rPr>
            <sz val="8"/>
            <rFont val="Tahoma"/>
            <family val="2"/>
          </rPr>
          <t>Mensual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Usuarios con servicio diario comprendido entre entre 20 a 24 horas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Usuarios con servicio diario comprendido entre entre 12 a 20 horas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Usuarios con servicio diario comprendido entre entre 5 a 12 horas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Usuarios que no reciben servicio diario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empleados del servicio de A.P.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empleados del servicio de A.S.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empleados administrativos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Costo de planilla de personal involucrado en O&amp;M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Costos de energía eléctrica en O&amp;M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Costo de químicos en O&amp;M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8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
Otros gastos operativos en O&amp;M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49" authorId="0">
      <text>
        <r>
          <rPr>
            <b/>
            <sz val="8"/>
            <rFont val="Tahoma"/>
            <family val="2"/>
          </rPr>
          <t>Definición:</t>
        </r>
        <r>
          <rPr>
            <sz val="8"/>
            <rFont val="Tahoma"/>
            <family val="2"/>
          </rPr>
          <t xml:space="preserve">
Total o sumatoria de costos operativos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Costo de planilla de personal involucrado en O&amp;M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>Costos de energía eléctrica en O&amp;M
Frecuencia: Mensual</t>
        </r>
      </text>
    </comment>
    <comment ref="B53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Costo de químicos en O&amp;M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54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tros gastos operativos en O&amp;M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Total o sumatoria de costos operativos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Planilla del personal administrativo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Pago por alquiler de inmuebles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>G</t>
        </r>
        <r>
          <rPr>
            <sz val="8"/>
            <rFont val="Tahoma"/>
            <family val="2"/>
          </rPr>
          <t xml:space="preserve">astos en energía eléctrica, internet, telefono, etc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Varios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2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Volumen de agua facturada a los usuarios, corresponde a la suma del volumen facturado medido mas el volumen facturado como consumo presunto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3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Monto Facturado en el periodo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4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Ingreso de periodo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5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Mora acumula de los usuarios al periodo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6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Valor captado por servicio A.P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7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Valor captado por servicio A.S.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68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Multas, reconexiones, derechos de conexión, etc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0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Suma de todos los ingresos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2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facturas emitidas en el periodo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3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Reclamos debidos a: error de lectura, sobre costo, ausencia del recibo, valor montado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4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reclamos por deficiencia (falta de agua, presión, calidad del agua, horario de servicio, etc)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5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6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reclamos de A.S. (obstrucción, desbordes, malos olores, etc)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7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8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Solicitud de nuevas conexiones, cambio de pegues, otros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79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Solicitud resueltas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81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82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roturas reparadas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83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84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roturas reparadas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85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roturas o fallas de tuberías en el sistema de alcantarillado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B86" authorId="0">
      <text>
        <r>
          <rPr>
            <b/>
            <sz val="8"/>
            <rFont val="Tahoma"/>
            <family val="2"/>
          </rPr>
          <t xml:space="preserve">Definición: </t>
        </r>
        <r>
          <rPr>
            <sz val="8"/>
            <rFont val="Tahoma"/>
            <family val="2"/>
          </rPr>
          <t xml:space="preserve">Cantidad de roturas reparadas
</t>
        </r>
        <r>
          <rPr>
            <b/>
            <sz val="8"/>
            <rFont val="Tahoma"/>
            <family val="2"/>
          </rPr>
          <t>Frecuencia:</t>
        </r>
        <r>
          <rPr>
            <sz val="8"/>
            <rFont val="Tahoma"/>
            <family val="2"/>
          </rPr>
          <t xml:space="preserve"> Mensual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IN</t>
        </r>
        <r>
          <rPr>
            <sz val="8"/>
            <rFont val="Tahoma"/>
            <family val="2"/>
          </rPr>
          <t>E/Catastro Municipal o proyecciones oficiales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INE/Catastro Municipal o proyecciones oficiales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INE/Catastro Municipal o proyecciones oficiales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M</t>
        </r>
        <r>
          <rPr>
            <sz val="8"/>
            <rFont val="Tahoma"/>
            <family val="2"/>
          </rPr>
          <t>unicipalidad (Depto Catastro)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Municipalidad (Depto Catastro)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 xml:space="preserve"> Deptartamento Comercial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Fuente de información:  </t>
        </r>
        <r>
          <rPr>
            <sz val="8"/>
            <rFont val="Tahoma"/>
            <family val="2"/>
          </rPr>
          <t>Deptartamento Comercial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 xml:space="preserve"> Deptartamento Comercial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 xml:space="preserve"> Deptartamento Comercial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Fuente de información:</t>
        </r>
        <r>
          <rPr>
            <sz val="8"/>
            <rFont val="Tahoma"/>
            <family val="2"/>
          </rPr>
          <t xml:space="preserve">  Deptartamento Comercial</t>
        </r>
      </text>
    </comment>
    <comment ref="C19" authorId="0">
      <text>
        <r>
          <rPr>
            <b/>
            <sz val="8"/>
            <rFont val="Tahoma"/>
            <family val="2"/>
          </rPr>
          <t>Fuente de información:</t>
        </r>
        <r>
          <rPr>
            <sz val="8"/>
            <rFont val="Tahoma"/>
            <family val="2"/>
          </rPr>
          <t xml:space="preserve">  Deptartamento Comercial</t>
        </r>
      </text>
    </comment>
    <comment ref="C20" authorId="0">
      <text>
        <r>
          <rPr>
            <b/>
            <sz val="8"/>
            <rFont val="Tahoma"/>
            <family val="2"/>
          </rPr>
          <t>Fuente de información:</t>
        </r>
        <r>
          <rPr>
            <sz val="8"/>
            <rFont val="Tahoma"/>
            <family val="2"/>
          </rPr>
          <t xml:space="preserve">  Deptartamento Comercial</t>
        </r>
      </text>
    </comment>
    <comment ref="C22" authorId="0">
      <text>
        <r>
          <rPr>
            <b/>
            <sz val="8"/>
            <rFont val="Tahoma"/>
            <family val="2"/>
          </rPr>
          <t>Fuente de información:</t>
        </r>
        <r>
          <rPr>
            <sz val="8"/>
            <rFont val="Tahoma"/>
            <family val="2"/>
          </rPr>
          <t xml:space="preserve">  Deptartamento Operación</t>
        </r>
      </text>
    </comment>
    <comment ref="C23" authorId="0">
      <text>
        <r>
          <rPr>
            <b/>
            <sz val="8"/>
            <rFont val="Tahoma"/>
            <family val="2"/>
          </rPr>
          <t>Fuente de información:</t>
        </r>
        <r>
          <rPr>
            <sz val="8"/>
            <rFont val="Tahoma"/>
            <family val="2"/>
          </rPr>
          <t xml:space="preserve">  Deptartamento Operación</t>
        </r>
      </text>
    </comment>
    <comment ref="C24" authorId="0">
      <text>
        <r>
          <rPr>
            <b/>
            <sz val="8"/>
            <rFont val="Tahoma"/>
            <family val="2"/>
          </rPr>
          <t>Fuente de información:</t>
        </r>
        <r>
          <rPr>
            <sz val="8"/>
            <rFont val="Tahoma"/>
            <family val="2"/>
          </rPr>
          <t xml:space="preserve">  Deptartamento Operación</t>
        </r>
      </text>
    </comment>
    <comment ref="C25" authorId="0">
      <text>
        <r>
          <rPr>
            <b/>
            <sz val="8"/>
            <rFont val="Tahoma"/>
            <family val="2"/>
          </rPr>
          <t>Fuente de información:</t>
        </r>
        <r>
          <rPr>
            <sz val="8"/>
            <rFont val="Tahoma"/>
            <family val="2"/>
          </rPr>
          <t xml:space="preserve">  Deptartamento Operación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Norma de SdS de acuerdo al tamaño de población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30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31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32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81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8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8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O&amp;M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41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42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45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46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4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4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49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1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2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3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4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5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59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60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Administración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36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3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3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de Operación</t>
        </r>
      </text>
    </comment>
    <comment ref="C70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62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63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64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65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66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6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6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72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78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79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Departamento Comercial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Atención al usuario</t>
        </r>
      </text>
    </comment>
    <comment ref="C75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Atención al usuario</t>
        </r>
      </text>
    </comment>
    <comment ref="C76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Atención al usuario</t>
        </r>
      </text>
    </comment>
    <comment ref="C77" authorId="0">
      <text>
        <r>
          <rPr>
            <b/>
            <sz val="8"/>
            <rFont val="Tahoma"/>
            <family val="2"/>
          </rPr>
          <t xml:space="preserve">Fuente de información: </t>
        </r>
        <r>
          <rPr>
            <sz val="8"/>
            <rFont val="Tahoma"/>
            <family val="2"/>
          </rPr>
          <t>Atención al usuario</t>
        </r>
      </text>
    </comment>
  </commentList>
</comments>
</file>

<file path=xl/comments2.xml><?xml version="1.0" encoding="utf-8"?>
<comments xmlns="http://schemas.openxmlformats.org/spreadsheetml/2006/main">
  <authors>
    <author>The Wolf</author>
  </authors>
  <commentList>
    <comment ref="B6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conexiones de A.P. /el número total de viviendas del casco urbano)X100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acometidas de A.S. /el número total de viviendas del casco urbano)X100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((producción mensual en m3 /30 días) X1000 litros/(Núm. de usuarios X densidad de habitantes/vivienda)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muestras realizadas/número de muestras exigidas)X100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muestras favorables/número de muestras realizadas)X100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muestras favorables de efluentes/número de muestras realizadas)X100</t>
        </r>
      </text>
    </comment>
    <comment ref="B12" authorId="0">
      <text>
        <r>
          <rPr>
            <b/>
            <sz val="8"/>
            <rFont val="Tahoma"/>
            <family val="2"/>
          </rPr>
          <t>Fórmula:</t>
        </r>
        <r>
          <rPr>
            <sz val="8"/>
            <rFont val="Tahoma"/>
            <family val="2"/>
          </rPr>
          <t xml:space="preserve"> (Número de muestras favorables de vertidos/número de muestras realizadas)X100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 xml:space="preserve">(Número de usuarios con micromedición / Total de usuarios)X100 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usuarios con micromedidores en buen estado / Total de micromedidores)X100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(Agua producida (m3/año) -Agua comercializada (m3/año))/(Agua producida (m3/año))X 100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empleados en agua potable/Cantidad de conexiones AP activas)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(Número de empleados en alcantarillado/Cantidad de conexiones Alcantarillado)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Sumatoria de empleados en agua y alcantarillado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Costo total de producción agua / volúmen de agua entregado a los usuarios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Monto facturado en el período / volúmen de agua entregada a los usuarios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Costo de planilla de personal de O&amp;M / Costo total de producción de agua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Costo en químicos para tratamiento agua / Costo total producción agua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Costo energía eléctrica en O&amp;M / Costo total de producción agua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(Total ingreso mensual / el valor facturado)*100</t>
        </r>
      </text>
    </comment>
    <comment ref="B24" authorId="0">
      <text>
        <r>
          <rPr>
            <b/>
            <sz val="8"/>
            <rFont val="Tahoma"/>
            <family val="2"/>
          </rPr>
          <t>Fórmula:</t>
        </r>
        <r>
          <rPr>
            <sz val="8"/>
            <rFont val="Tahoma"/>
            <family val="2"/>
          </rPr>
          <t xml:space="preserve"> ((Facturación mensual agua / No. de usuarios) / salario mínimo) * días del mes  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Fórmula:</t>
        </r>
        <r>
          <rPr>
            <sz val="8"/>
            <rFont val="Tahoma"/>
            <family val="2"/>
          </rPr>
          <t xml:space="preserve"> Número de cuentas reclamadas / Número de cuentas emitidas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(Dotación * la población total del área de servicio) / la producción en sus unidades respectivas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 xml:space="preserve">Total de lo facturado en agua potable / número de cuentas </t>
        </r>
      </text>
    </comment>
    <comment ref="B23" authorId="0">
      <text>
        <r>
          <rPr>
            <b/>
            <sz val="8"/>
            <rFont val="Tahoma"/>
            <family val="2"/>
          </rPr>
          <t>Fórmula:</t>
        </r>
        <r>
          <rPr>
            <sz val="8"/>
            <rFont val="Tahoma"/>
            <family val="2"/>
          </rPr>
          <t xml:space="preserve"> Total de lo facturado en alcantarillado / número de cuentas 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(Costo total de operación / Ingresos por servicio ) * 100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Fórmula: </t>
        </r>
        <r>
          <rPr>
            <sz val="8"/>
            <rFont val="Tahoma"/>
            <family val="2"/>
          </rPr>
          <t>Ver hoja Continuidad para colocar datos y generar indicador</t>
        </r>
      </text>
    </comment>
  </commentList>
</comments>
</file>

<file path=xl/sharedStrings.xml><?xml version="1.0" encoding="utf-8"?>
<sst xmlns="http://schemas.openxmlformats.org/spreadsheetml/2006/main" count="395" uniqueCount="295">
  <si>
    <t>No.</t>
  </si>
  <si>
    <t>I.-</t>
  </si>
  <si>
    <t>II.-</t>
  </si>
  <si>
    <t>III.-</t>
  </si>
  <si>
    <t>Administración</t>
  </si>
  <si>
    <t>IV.-</t>
  </si>
  <si>
    <t>V.-</t>
  </si>
  <si>
    <t>Operación y Mantenimiento</t>
  </si>
  <si>
    <t>Datos Básicos</t>
  </si>
  <si>
    <t>Población y Vivienda</t>
  </si>
  <si>
    <t>Habitantes por vivienda</t>
  </si>
  <si>
    <t>Número total de viviendas del casco urbano</t>
  </si>
  <si>
    <t>Conexiones y Medición</t>
  </si>
  <si>
    <t>Calidad del Agua Potable y Agua Residual</t>
  </si>
  <si>
    <t>Continuidad del Servicio</t>
  </si>
  <si>
    <t>Costos de Operación</t>
  </si>
  <si>
    <t>Otros</t>
  </si>
  <si>
    <t>Facturación, Cobranza e Ingresos</t>
  </si>
  <si>
    <t>Reclamos</t>
  </si>
  <si>
    <t>Número de cuentas reclamadas por mes</t>
  </si>
  <si>
    <t>Personal</t>
  </si>
  <si>
    <t>Número de empleados en el servicio de agua potable</t>
  </si>
  <si>
    <t xml:space="preserve">Número de empleados en el servicio de alcantarillado </t>
  </si>
  <si>
    <t>Incidencia de Fallas</t>
  </si>
  <si>
    <t>Longitud de tuberías de agua potable en km</t>
  </si>
  <si>
    <t>Longitud de tuberías de alcantarillado en km</t>
  </si>
  <si>
    <t>Unidades</t>
  </si>
  <si>
    <t>Código</t>
  </si>
  <si>
    <t>Población total del Casco Urbano</t>
  </si>
  <si>
    <t>habitantes</t>
  </si>
  <si>
    <t>Viviendas</t>
  </si>
  <si>
    <t>Area de servicio del prestador</t>
  </si>
  <si>
    <t>Hectarea</t>
  </si>
  <si>
    <t>Número de conexiones de A.P. clandestinas detectadas</t>
  </si>
  <si>
    <t>Número de conexiones de agua potable</t>
  </si>
  <si>
    <t>Número de conexiones</t>
  </si>
  <si>
    <t xml:space="preserve">Número de conexiones </t>
  </si>
  <si>
    <t>Número de acometidas de alcantarillado sanitario</t>
  </si>
  <si>
    <t>Número de acometidas</t>
  </si>
  <si>
    <t>Número de acometidas de A.S. clandestinas detectadas</t>
  </si>
  <si>
    <t>Número de conexiones de A.P  con micromedidor</t>
  </si>
  <si>
    <t>Número de micromedidores</t>
  </si>
  <si>
    <t>Número de micromedidores en buen estado</t>
  </si>
  <si>
    <t xml:space="preserve">Número de muestras de vertidos analizadas </t>
  </si>
  <si>
    <t xml:space="preserve">Número de muestras de vertidos que satisfacen la norma </t>
  </si>
  <si>
    <t>Número de análisis/mes</t>
  </si>
  <si>
    <t>Número total de usuarios con servicio de 12 a 20 horas/día</t>
  </si>
  <si>
    <t>Número total de usuarios con servicio de 5 a 12 horas diarias</t>
  </si>
  <si>
    <t>Número total de usuarios con servicio intermitente</t>
  </si>
  <si>
    <t>Número total de usuarios con servicio de 20 a 24 horas/día</t>
  </si>
  <si>
    <t>Número de usuarios</t>
  </si>
  <si>
    <t>Costos de Operación Sistema de Agua Potable</t>
  </si>
  <si>
    <t>Costos de Operación Sistema de Alcantarillado Sanitario</t>
  </si>
  <si>
    <t xml:space="preserve">Energía eléctrica </t>
  </si>
  <si>
    <t xml:space="preserve">Químicos </t>
  </si>
  <si>
    <t>Costos de operación total Agua potable</t>
  </si>
  <si>
    <t>Sueldos y salarios personal de A.P.</t>
  </si>
  <si>
    <t>Sueldos y salarios personal de A.S.</t>
  </si>
  <si>
    <t>Lempiras</t>
  </si>
  <si>
    <t xml:space="preserve">Número de empleados administrativos </t>
  </si>
  <si>
    <t>Lps.</t>
  </si>
  <si>
    <t xml:space="preserve">Ingresos por servicio de agua potable </t>
  </si>
  <si>
    <t xml:space="preserve">Ingresos por servicio de alcantarillado </t>
  </si>
  <si>
    <t>Otros ingresos</t>
  </si>
  <si>
    <t>Ingresos total del periodo</t>
  </si>
  <si>
    <t>Número de cuentas facturadas por mes</t>
  </si>
  <si>
    <t>Número de reclamos por deficiencia del servicio de A.P.</t>
  </si>
  <si>
    <t>Número de reclamos por deficiencia del servicio de A.S.</t>
  </si>
  <si>
    <t>Número</t>
  </si>
  <si>
    <t>Fallas en tuberías de agua potable</t>
  </si>
  <si>
    <t>Fallas en tuberías de alcantarillado sanitario</t>
  </si>
  <si>
    <t>Fallas, roturas, obstrucciones en conexiones de agua potable</t>
  </si>
  <si>
    <t>Reparación de fallas o roturas en tuberías de A.P.</t>
  </si>
  <si>
    <t>Reparación de fallas, roturas, obstrucciones en conexiones de agua potable</t>
  </si>
  <si>
    <t>Número de analisis de agua potable realizados en el periodo</t>
  </si>
  <si>
    <t xml:space="preserve">Número de muestras de agua potable que satisfacen la norma </t>
  </si>
  <si>
    <t xml:space="preserve">Número de muestras de agua residual a la salida de la planta analizadas </t>
  </si>
  <si>
    <t xml:space="preserve">Número de muestras efluentes de la planta de agua residual que satisfacen la norma </t>
  </si>
  <si>
    <t>Número de usuarios atendidos con otra solución de saneamiento (fosa séptica)</t>
  </si>
  <si>
    <t xml:space="preserve">Número </t>
  </si>
  <si>
    <t>E001</t>
  </si>
  <si>
    <t>E002</t>
  </si>
  <si>
    <t>E003</t>
  </si>
  <si>
    <t>E004</t>
  </si>
  <si>
    <t>Area total del casco urbano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</si>
  <si>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</si>
  <si>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</si>
  <si>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</si>
  <si>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</si>
  <si>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</si>
  <si>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</si>
  <si>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</si>
  <si>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</si>
  <si>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</si>
  <si>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 xml:space="preserve">Volumen de agua captada o extraida </t>
  </si>
  <si>
    <t>Volumen de agua superficial captada</t>
  </si>
  <si>
    <t>Volumen de agua subterránea extraida</t>
  </si>
  <si>
    <t>Volumen de  agua en  m3 distribuido</t>
  </si>
  <si>
    <t>Captación  y Distribución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</si>
  <si>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</si>
  <si>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</si>
  <si>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</si>
  <si>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</si>
  <si>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</si>
  <si>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</si>
  <si>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</si>
  <si>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</si>
  <si>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</si>
  <si>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Número de analisis de agua potable exigidos por la norma  (Acuerdo 084-1995 SdS)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</si>
  <si>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</si>
  <si>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</si>
  <si>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</si>
  <si>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</si>
  <si>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</si>
  <si>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</si>
  <si>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</si>
  <si>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</si>
  <si>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</si>
  <si>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</si>
  <si>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</si>
  <si>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</si>
  <si>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</si>
  <si>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</si>
  <si>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</si>
  <si>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</si>
  <si>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</si>
  <si>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</si>
  <si>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Costos Administrativos Totales</t>
  </si>
  <si>
    <t>Sueldos y salarios personal administrativo</t>
  </si>
  <si>
    <t>Alquileres</t>
  </si>
  <si>
    <t>Servicios públicos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</si>
  <si>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</si>
  <si>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</si>
  <si>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</si>
  <si>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</si>
  <si>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</si>
  <si>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</si>
  <si>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</si>
  <si>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</si>
  <si>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</si>
  <si>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</si>
  <si>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</si>
  <si>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</si>
  <si>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</si>
  <si>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Volumen de agua comercializada</t>
  </si>
  <si>
    <t>E055</t>
  </si>
  <si>
    <t>E056</t>
  </si>
  <si>
    <t>E057</t>
  </si>
  <si>
    <t>E058</t>
  </si>
  <si>
    <t>E059</t>
  </si>
  <si>
    <t>E060</t>
  </si>
  <si>
    <t>Número de reclamos por deficiencia del servicio A.P. solucionados dentro del tiempo establecido en el reglamento</t>
  </si>
  <si>
    <t>Número de reclamos por deficiencia del servicio de A.S. solucionados dentro del tiempo establecido</t>
  </si>
  <si>
    <t>Número de solicitudes resueltas favorablemente para el usuario</t>
  </si>
  <si>
    <t>E061</t>
  </si>
  <si>
    <t>E062</t>
  </si>
  <si>
    <t>E063</t>
  </si>
  <si>
    <t>E064</t>
  </si>
  <si>
    <t>E065</t>
  </si>
  <si>
    <t>E066</t>
  </si>
  <si>
    <t>E067</t>
  </si>
  <si>
    <t>E068</t>
  </si>
  <si>
    <t>%</t>
  </si>
  <si>
    <t>habitantes /vivienda</t>
  </si>
  <si>
    <t>Indicador</t>
  </si>
  <si>
    <t>unidad</t>
  </si>
  <si>
    <t>Calidad del Servicio</t>
  </si>
  <si>
    <t xml:space="preserve">Cobertura del servicio de agua potable </t>
  </si>
  <si>
    <t>Cobertura del servicio de alcantarillado sanitario</t>
  </si>
  <si>
    <t>Dotación media de agua (litros por persona por día)</t>
  </si>
  <si>
    <t>lppd</t>
  </si>
  <si>
    <t>Cumplimiento norma técnica de la calidad del A.P.en cuanto a cantidad de analisis (%)</t>
  </si>
  <si>
    <t>Cumplimiento norma técnica de la calidad del A.P.en cuanto a resultados favorables (%)</t>
  </si>
  <si>
    <t>Cumplimiento norma técnica de la calidad de agua residual efluente de la planta</t>
  </si>
  <si>
    <t xml:space="preserve">Cumplimiento norma técnica de la calidad de agua residual de los vertidos </t>
  </si>
  <si>
    <t>Continuidad de servicio</t>
  </si>
  <si>
    <t>Comercial</t>
  </si>
  <si>
    <t>Cobertura de micromedición</t>
  </si>
  <si>
    <t>Micromedición en buen estado</t>
  </si>
  <si>
    <t>Eficiencia de cobranza</t>
  </si>
  <si>
    <t>Indide de atención de reclamos</t>
  </si>
  <si>
    <t>Número de días de salario mínimo para pagar factura</t>
  </si>
  <si>
    <t xml:space="preserve">Empleados de agua por 1000 conexiones </t>
  </si>
  <si>
    <t xml:space="preserve">Empleados de alcantarillado por 1000 conexiones </t>
  </si>
  <si>
    <t>Total empleados por 1000 conexiones</t>
  </si>
  <si>
    <t>Costos</t>
  </si>
  <si>
    <t>Relación costos/ingresos</t>
  </si>
  <si>
    <r>
      <t>Lps/m</t>
    </r>
    <r>
      <rPr>
        <vertAlign val="superscript"/>
        <sz val="10"/>
        <rFont val="Arial"/>
        <family val="2"/>
      </rPr>
      <t>3</t>
    </r>
  </si>
  <si>
    <t>Costo de producción</t>
  </si>
  <si>
    <t xml:space="preserve">Precio de venta </t>
  </si>
  <si>
    <t>Proporción del costo por pago de personal</t>
  </si>
  <si>
    <t>Proporción del costo por compra de químicos</t>
  </si>
  <si>
    <t>Proporción del costo por pago de energía</t>
  </si>
  <si>
    <t>Proporción del suministro por aguas subterráneas</t>
  </si>
  <si>
    <t>Proporción del suministro por aguas superficiales</t>
  </si>
  <si>
    <t>Relación demanda/oferta</t>
  </si>
  <si>
    <t>Kilómetro</t>
  </si>
  <si>
    <t>EI-01</t>
  </si>
  <si>
    <t>EI-02</t>
  </si>
  <si>
    <t>EI-03</t>
  </si>
  <si>
    <t>EI-04</t>
  </si>
  <si>
    <t>EI-05</t>
  </si>
  <si>
    <t>EI-06</t>
  </si>
  <si>
    <t>EI-07</t>
  </si>
  <si>
    <t>EI-08</t>
  </si>
  <si>
    <t>EI-09</t>
  </si>
  <si>
    <t>EI-10</t>
  </si>
  <si>
    <t>EI-11</t>
  </si>
  <si>
    <t>EI-12</t>
  </si>
  <si>
    <t>EI-13</t>
  </si>
  <si>
    <t>EI-14</t>
  </si>
  <si>
    <t>EI-15</t>
  </si>
  <si>
    <t>EI-16</t>
  </si>
  <si>
    <t>EI-17</t>
  </si>
  <si>
    <t>EI-19</t>
  </si>
  <si>
    <t>EI-20</t>
  </si>
  <si>
    <t>EI-21</t>
  </si>
  <si>
    <t>EI-22</t>
  </si>
  <si>
    <t>EI-23</t>
  </si>
  <si>
    <t>EI-24</t>
  </si>
  <si>
    <t>EI-25</t>
  </si>
  <si>
    <t>EI-26</t>
  </si>
  <si>
    <t>EI-27</t>
  </si>
  <si>
    <t>EI-28</t>
  </si>
  <si>
    <t>EI-29</t>
  </si>
  <si>
    <t>EI-30</t>
  </si>
  <si>
    <t>EI-31</t>
  </si>
  <si>
    <t>Lps/usuario</t>
  </si>
  <si>
    <t>Días</t>
  </si>
  <si>
    <t>Salario Mínimo</t>
  </si>
  <si>
    <t>E/1000c</t>
  </si>
  <si>
    <t>Empleados</t>
  </si>
  <si>
    <t>Facturación agua potable</t>
  </si>
  <si>
    <t>Facturación Alcantarillado sanitario</t>
  </si>
  <si>
    <t>Facturación total del período</t>
  </si>
  <si>
    <t>E069</t>
  </si>
  <si>
    <t>Horas / día</t>
  </si>
  <si>
    <t>Fallas en mantenimiento de tuberías de agua potable (averías/km)</t>
  </si>
  <si>
    <t>Reparación de tuberías de A.S.</t>
  </si>
  <si>
    <t>Fallas en mantenimiento de tuberías de alcantarillado (averías/km)</t>
  </si>
  <si>
    <t>E070</t>
  </si>
  <si>
    <t>P001</t>
  </si>
  <si>
    <t>Al menos 6 de los Proveedores de servicios publicos SAS alcanzan recuperacion de costo (relacion de ingreso total/costo operativo total igual a uno)</t>
  </si>
  <si>
    <t>Lps /Lps</t>
  </si>
  <si>
    <t>P002</t>
  </si>
  <si>
    <t>P003</t>
  </si>
  <si>
    <t>P004</t>
  </si>
  <si>
    <t>P005</t>
  </si>
  <si>
    <r>
      <t>Almenos 5 de los proveedores de servicios publicos incrementan su rating en una categoria segun lo definido por los indicadores de desempe</t>
    </r>
    <r>
      <rPr>
        <sz val="10"/>
        <rFont val="Calibri"/>
        <family val="2"/>
      </rPr>
      <t>ñ</t>
    </r>
    <r>
      <rPr>
        <sz val="10"/>
        <rFont val="Arial"/>
        <family val="2"/>
      </rPr>
      <t>o de ERSAPS.</t>
    </r>
  </si>
  <si>
    <t>Al menos 5 de los proveedores de servicios publicos SAS alcanzan un aumento de ingreso de por lo menos 20% por unidad volumetrica de agua producida.</t>
  </si>
  <si>
    <t>Al menos 6 municipalidades cuentan con dictamenes del ERSAPS en Modelos de Gestion</t>
  </si>
  <si>
    <t>Cantidad</t>
  </si>
  <si>
    <r>
      <t>Los indicadores relacionados al desempe</t>
    </r>
    <r>
      <rPr>
        <sz val="10"/>
        <rFont val="Calibri"/>
        <family val="2"/>
      </rPr>
      <t>ñ</t>
    </r>
    <r>
      <rPr>
        <sz val="10"/>
        <rFont val="Arial"/>
        <family val="2"/>
      </rPr>
      <t>o de los provedores de servicio son publicados por el ERSAPS</t>
    </r>
  </si>
  <si>
    <t>general</t>
  </si>
  <si>
    <t>P006</t>
  </si>
  <si>
    <t>Al menos 5 proveedores han publicado sus Estados Financieros</t>
  </si>
  <si>
    <t>Nombre Prestador</t>
  </si>
  <si>
    <t>Villanueva</t>
  </si>
  <si>
    <t>San Manuel</t>
  </si>
  <si>
    <t>Pimienta</t>
  </si>
  <si>
    <t>Potrerillo</t>
  </si>
  <si>
    <t>MANCOMUNIDAD</t>
  </si>
  <si>
    <t>Comentario Situacional</t>
  </si>
  <si>
    <t>Agua y Saneamiento de Villanueva</t>
  </si>
  <si>
    <t>Municipalidad de San Manuel</t>
  </si>
  <si>
    <t>Municipalidad de Pimienta</t>
  </si>
  <si>
    <t>Municipalidad de Potrerillo</t>
  </si>
  <si>
    <t xml:space="preserve"> </t>
  </si>
  <si>
    <t>Indicador del Promosas</t>
  </si>
  <si>
    <t>Calificacion</t>
  </si>
  <si>
    <t>D</t>
  </si>
  <si>
    <t>C</t>
  </si>
  <si>
    <t>M3/año</t>
  </si>
  <si>
    <t>Lps Ingreso/M3</t>
  </si>
  <si>
    <t>Número de solicitudes recibidas al año</t>
  </si>
  <si>
    <t>N/D</t>
  </si>
  <si>
    <t>En julio 2011 ha sido aprobado por el ERSAPS mediante resolución el Prestador Mancomunado, se requiere apoyo del proyecto para lograr que inicie a operar dicho EPS. Los indicadores corresponden aún a los prestadores urbanos individuales</t>
  </si>
  <si>
    <t>PROMOSAS</t>
  </si>
  <si>
    <t>Ingreso Total/Costo Total</t>
  </si>
  <si>
    <t>Ingreso por m3 producido</t>
  </si>
  <si>
    <t>Costos de operación total Alcantarillado Sanitario</t>
  </si>
  <si>
    <t>Agua no contabilizada (IANC segùn Latin-Sabesp)</t>
  </si>
  <si>
    <r>
      <t>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/año</t>
    </r>
  </si>
  <si>
    <r>
      <t>M</t>
    </r>
    <r>
      <rPr>
        <vertAlign val="subscript"/>
        <sz val="9"/>
        <rFont val="Calibri"/>
        <family val="2"/>
      </rPr>
      <t>3</t>
    </r>
  </si>
  <si>
    <t>No ha iniciado EL Operador Mancomunado</t>
  </si>
  <si>
    <t>Conexiones Agua Potable</t>
  </si>
  <si>
    <t>Conexiones Alcantarillado Sanitario</t>
  </si>
  <si>
    <t>Total</t>
  </si>
  <si>
    <t>Facturación en agua potable</t>
  </si>
  <si>
    <t>Facturación en alcantarillado</t>
  </si>
  <si>
    <t>TOTAL</t>
  </si>
  <si>
    <t>Unidad desconcentrada Intermunicipal</t>
  </si>
  <si>
    <t>Prestador</t>
  </si>
  <si>
    <t>Unidad</t>
  </si>
  <si>
    <t>Morosidad acumulada agua</t>
  </si>
</sst>
</file>

<file path=xl/styles.xml><?xml version="1.0" encoding="utf-8"?>
<styleSheet xmlns="http://schemas.openxmlformats.org/spreadsheetml/2006/main">
  <numFmts count="42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%"/>
    <numFmt numFmtId="187" formatCode="#,##0.000"/>
    <numFmt numFmtId="188" formatCode="#,##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_);\-#,##0.00"/>
    <numFmt numFmtId="197" formatCode="0.0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vertAlign val="subscript"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0" fillId="0" borderId="8" applyNumberFormat="0" applyFill="0" applyAlignment="0" applyProtection="0"/>
    <xf numFmtId="0" fontId="3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wrapText="1" shrinkToFit="1"/>
    </xf>
    <xf numFmtId="0" fontId="0" fillId="0" borderId="12" xfId="0" applyBorder="1" applyAlignment="1">
      <alignment vertical="center"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188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95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 wrapText="1"/>
    </xf>
    <xf numFmtId="188" fontId="0" fillId="0" borderId="15" xfId="0" applyNumberForma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3" fillId="24" borderId="12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3" fontId="1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vertical="center" wrapText="1"/>
    </xf>
    <xf numFmtId="188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25" borderId="0" xfId="0" applyFont="1" applyFill="1" applyAlignment="1">
      <alignment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26" borderId="11" xfId="0" applyFont="1" applyFill="1" applyBorder="1" applyAlignment="1" applyProtection="1">
      <alignment horizontal="center" vertical="center" wrapText="1"/>
      <protection locked="0"/>
    </xf>
    <xf numFmtId="3" fontId="12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>
      <alignment/>
    </xf>
    <xf numFmtId="0" fontId="12" fillId="0" borderId="0" xfId="0" applyFont="1" applyBorder="1" applyAlignment="1">
      <alignment wrapText="1"/>
    </xf>
    <xf numFmtId="4" fontId="12" fillId="0" borderId="11" xfId="0" applyNumberFormat="1" applyFont="1" applyBorder="1" applyAlignment="1" applyProtection="1">
      <alignment horizontal="center" vertical="center" wrapText="1"/>
      <protection locked="0"/>
    </xf>
    <xf numFmtId="4" fontId="33" fillId="0" borderId="12" xfId="0" applyNumberFormat="1" applyFont="1" applyBorder="1" applyAlignment="1" applyProtection="1">
      <alignment horizontal="center" vertical="center" wrapText="1"/>
      <protection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33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4" fontId="12" fillId="0" borderId="12" xfId="0" applyNumberFormat="1" applyFont="1" applyBorder="1" applyAlignment="1" applyProtection="1">
      <alignment horizontal="center" vertical="center" wrapText="1"/>
      <protection/>
    </xf>
    <xf numFmtId="0" fontId="34" fillId="18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 horizontal="center"/>
    </xf>
    <xf numFmtId="0" fontId="34" fillId="25" borderId="0" xfId="0" applyFont="1" applyFill="1" applyAlignment="1">
      <alignment/>
    </xf>
    <xf numFmtId="0" fontId="34" fillId="25" borderId="0" xfId="0" applyFont="1" applyFill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34" fillId="18" borderId="12" xfId="0" applyFont="1" applyFill="1" applyBorder="1" applyAlignment="1">
      <alignment horizontal="center" vertical="top" wrapText="1"/>
    </xf>
    <xf numFmtId="0" fontId="33" fillId="5" borderId="12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3" fontId="0" fillId="1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1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1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" name="Picture 5" descr="Logo Ersa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1</xdr:col>
      <xdr:colOff>47625</xdr:colOff>
      <xdr:row>2</xdr:row>
      <xdr:rowOff>0</xdr:rowOff>
    </xdr:to>
    <xdr:pic>
      <xdr:nvPicPr>
        <xdr:cNvPr id="2" name="Picture 4" descr="Escudo Hondur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0480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98"/>
  <sheetViews>
    <sheetView showGridLines="0" tabSelected="1" zoomScale="120" zoomScaleNormal="120" zoomScalePageLayoutView="0" workbookViewId="0" topLeftCell="A5">
      <selection activeCell="I6" sqref="I6"/>
    </sheetView>
  </sheetViews>
  <sheetFormatPr defaultColWidth="40.421875" defaultRowHeight="12.75"/>
  <cols>
    <col min="1" max="1" width="5.57421875" style="49" customWidth="1"/>
    <col min="2" max="2" width="41.7109375" style="50" bestFit="1" customWidth="1"/>
    <col min="3" max="3" width="9.00390625" style="50" customWidth="1"/>
    <col min="4" max="4" width="10.57421875" style="49" customWidth="1"/>
    <col min="5" max="5" width="12.8515625" style="49" customWidth="1"/>
    <col min="6" max="6" width="11.8515625" style="49" customWidth="1"/>
    <col min="7" max="7" width="12.8515625" style="49" customWidth="1"/>
    <col min="8" max="8" width="13.140625" style="50" customWidth="1"/>
    <col min="9" max="16384" width="40.421875" style="50" customWidth="1"/>
  </cols>
  <sheetData>
    <row r="1" ht="12"/>
    <row r="2" ht="12"/>
    <row r="3" ht="12"/>
    <row r="4" spans="4:7" ht="12">
      <c r="D4" s="100"/>
      <c r="E4" s="100"/>
      <c r="F4" s="100"/>
      <c r="G4" s="100"/>
    </row>
    <row r="5" spans="1:8" ht="12">
      <c r="A5" s="51" t="s">
        <v>27</v>
      </c>
      <c r="B5" s="51" t="s">
        <v>8</v>
      </c>
      <c r="C5" s="51" t="s">
        <v>26</v>
      </c>
      <c r="D5" s="52" t="s">
        <v>257</v>
      </c>
      <c r="E5" s="52" t="s">
        <v>258</v>
      </c>
      <c r="F5" s="52" t="s">
        <v>259</v>
      </c>
      <c r="G5" s="52" t="s">
        <v>260</v>
      </c>
      <c r="H5" s="52" t="s">
        <v>290</v>
      </c>
    </row>
    <row r="6" spans="3:8" s="53" customFormat="1" ht="60">
      <c r="C6" s="54"/>
      <c r="D6" s="55" t="s">
        <v>263</v>
      </c>
      <c r="E6" s="55" t="s">
        <v>264</v>
      </c>
      <c r="F6" s="55" t="s">
        <v>265</v>
      </c>
      <c r="G6" s="55" t="s">
        <v>266</v>
      </c>
      <c r="H6" s="99" t="s">
        <v>291</v>
      </c>
    </row>
    <row r="7" spans="1:3" ht="12">
      <c r="A7" s="54" t="s">
        <v>9</v>
      </c>
      <c r="C7" s="56"/>
    </row>
    <row r="8" spans="1:8" ht="24">
      <c r="A8" s="58" t="s">
        <v>80</v>
      </c>
      <c r="B8" s="59" t="s">
        <v>28</v>
      </c>
      <c r="C8" s="60" t="s">
        <v>29</v>
      </c>
      <c r="D8" s="62">
        <v>54724</v>
      </c>
      <c r="E8" s="61">
        <v>7226</v>
      </c>
      <c r="F8" s="62">
        <v>13456</v>
      </c>
      <c r="G8" s="61">
        <v>20935</v>
      </c>
      <c r="H8" s="61">
        <f>SUM(D8:G8)</f>
        <v>96341</v>
      </c>
    </row>
    <row r="9" spans="1:8" ht="36">
      <c r="A9" s="63" t="s">
        <v>81</v>
      </c>
      <c r="B9" s="60" t="s">
        <v>10</v>
      </c>
      <c r="C9" s="60" t="s">
        <v>163</v>
      </c>
      <c r="D9" s="64">
        <v>3.4</v>
      </c>
      <c r="E9" s="64">
        <v>4.5</v>
      </c>
      <c r="F9" s="64">
        <v>4.2</v>
      </c>
      <c r="G9" s="64">
        <v>4.6</v>
      </c>
      <c r="H9" s="64">
        <f>H8/H10</f>
        <v>2.6497090016370524</v>
      </c>
    </row>
    <row r="10" spans="1:8" ht="12">
      <c r="A10" s="63" t="s">
        <v>82</v>
      </c>
      <c r="B10" s="60" t="s">
        <v>11</v>
      </c>
      <c r="C10" s="60" t="s">
        <v>30</v>
      </c>
      <c r="D10" s="61">
        <v>25735</v>
      </c>
      <c r="E10" s="61">
        <v>2850</v>
      </c>
      <c r="F10" s="61">
        <v>3223</v>
      </c>
      <c r="G10" s="61">
        <f>G8/G9</f>
        <v>4551.08695652174</v>
      </c>
      <c r="H10" s="61">
        <f>SUM(D10:G10)</f>
        <v>36359.08695652174</v>
      </c>
    </row>
    <row r="11" spans="1:8" ht="12">
      <c r="A11" s="63" t="s">
        <v>83</v>
      </c>
      <c r="B11" s="60" t="s">
        <v>84</v>
      </c>
      <c r="C11" s="60" t="s">
        <v>32</v>
      </c>
      <c r="D11" s="61">
        <v>889</v>
      </c>
      <c r="E11" s="61">
        <v>161.93</v>
      </c>
      <c r="F11" s="61">
        <v>144.86</v>
      </c>
      <c r="G11" s="61">
        <v>100</v>
      </c>
      <c r="H11" s="61">
        <f aca="true" t="shared" si="0" ref="H11:H25">SUM(D11:G11)</f>
        <v>1295.79</v>
      </c>
    </row>
    <row r="12" spans="1:8" ht="12">
      <c r="A12" s="58" t="s">
        <v>85</v>
      </c>
      <c r="B12" s="59" t="s">
        <v>31</v>
      </c>
      <c r="C12" s="60" t="s">
        <v>32</v>
      </c>
      <c r="D12" s="61">
        <v>414</v>
      </c>
      <c r="E12" s="61">
        <v>63.14</v>
      </c>
      <c r="F12" s="61">
        <v>132.7</v>
      </c>
      <c r="G12" s="61">
        <v>100</v>
      </c>
      <c r="H12" s="61">
        <f t="shared" si="0"/>
        <v>709.8399999999999</v>
      </c>
    </row>
    <row r="13" spans="1:3" ht="12">
      <c r="A13" s="54" t="s">
        <v>12</v>
      </c>
      <c r="B13" s="54"/>
      <c r="C13" s="56"/>
    </row>
    <row r="14" spans="1:8" s="68" customFormat="1" ht="48">
      <c r="A14" s="67" t="s">
        <v>86</v>
      </c>
      <c r="B14" s="59" t="s">
        <v>34</v>
      </c>
      <c r="C14" s="60" t="s">
        <v>35</v>
      </c>
      <c r="D14" s="61">
        <v>16625</v>
      </c>
      <c r="E14" s="61">
        <v>2850</v>
      </c>
      <c r="F14" s="61">
        <v>2730</v>
      </c>
      <c r="G14" s="61">
        <v>3663</v>
      </c>
      <c r="H14" s="61">
        <f t="shared" si="0"/>
        <v>25868</v>
      </c>
    </row>
    <row r="15" spans="1:8" s="68" customFormat="1" ht="48">
      <c r="A15" s="67" t="s">
        <v>87</v>
      </c>
      <c r="B15" s="60" t="s">
        <v>33</v>
      </c>
      <c r="C15" s="60" t="s">
        <v>38</v>
      </c>
      <c r="D15" s="61">
        <v>300</v>
      </c>
      <c r="E15" s="61">
        <v>0</v>
      </c>
      <c r="F15" s="61">
        <v>20</v>
      </c>
      <c r="G15" s="61" t="s">
        <v>275</v>
      </c>
      <c r="H15" s="61">
        <f t="shared" si="0"/>
        <v>320</v>
      </c>
    </row>
    <row r="16" spans="1:8" ht="48">
      <c r="A16" s="67" t="s">
        <v>88</v>
      </c>
      <c r="B16" s="60" t="s">
        <v>37</v>
      </c>
      <c r="C16" s="60" t="s">
        <v>36</v>
      </c>
      <c r="D16" s="61">
        <v>7847</v>
      </c>
      <c r="E16" s="61">
        <v>801</v>
      </c>
      <c r="F16" s="61">
        <v>0</v>
      </c>
      <c r="G16" s="61">
        <v>186</v>
      </c>
      <c r="H16" s="61">
        <f t="shared" si="0"/>
        <v>8834</v>
      </c>
    </row>
    <row r="17" spans="1:8" ht="24">
      <c r="A17" s="67" t="s">
        <v>89</v>
      </c>
      <c r="B17" s="60" t="s">
        <v>78</v>
      </c>
      <c r="C17" s="60" t="s">
        <v>79</v>
      </c>
      <c r="D17" s="61">
        <v>6683</v>
      </c>
      <c r="E17" s="69">
        <v>567</v>
      </c>
      <c r="F17" s="61">
        <v>2703</v>
      </c>
      <c r="G17" s="69">
        <v>3033</v>
      </c>
      <c r="H17" s="61">
        <f t="shared" si="0"/>
        <v>12986</v>
      </c>
    </row>
    <row r="18" spans="1:8" ht="48">
      <c r="A18" s="67" t="s">
        <v>90</v>
      </c>
      <c r="B18" s="60" t="s">
        <v>39</v>
      </c>
      <c r="C18" s="60" t="s">
        <v>38</v>
      </c>
      <c r="D18" s="61">
        <v>50</v>
      </c>
      <c r="E18" s="69">
        <v>0</v>
      </c>
      <c r="F18" s="61">
        <v>0</v>
      </c>
      <c r="G18" s="69">
        <v>100</v>
      </c>
      <c r="H18" s="61">
        <f t="shared" si="0"/>
        <v>150</v>
      </c>
    </row>
    <row r="19" spans="1:8" ht="24">
      <c r="A19" s="58" t="s">
        <v>91</v>
      </c>
      <c r="B19" s="60" t="s">
        <v>40</v>
      </c>
      <c r="C19" s="60"/>
      <c r="D19" s="61">
        <v>0</v>
      </c>
      <c r="E19" s="69">
        <v>0</v>
      </c>
      <c r="F19" s="61">
        <v>26</v>
      </c>
      <c r="G19" s="69">
        <v>0</v>
      </c>
      <c r="H19" s="61">
        <f t="shared" si="0"/>
        <v>26</v>
      </c>
    </row>
    <row r="20" spans="1:8" ht="48">
      <c r="A20" s="59" t="s">
        <v>92</v>
      </c>
      <c r="B20" s="59" t="s">
        <v>42</v>
      </c>
      <c r="C20" s="60" t="s">
        <v>41</v>
      </c>
      <c r="D20" s="61">
        <v>0</v>
      </c>
      <c r="E20" s="69">
        <v>0</v>
      </c>
      <c r="F20" s="61">
        <v>0</v>
      </c>
      <c r="G20" s="69">
        <v>0</v>
      </c>
      <c r="H20" s="61">
        <f t="shared" si="0"/>
        <v>0</v>
      </c>
    </row>
    <row r="21" spans="1:3" ht="12">
      <c r="A21" s="54" t="s">
        <v>98</v>
      </c>
      <c r="B21" s="54"/>
      <c r="C21" s="56"/>
    </row>
    <row r="22" spans="1:8" ht="14.25">
      <c r="A22" s="59" t="s">
        <v>93</v>
      </c>
      <c r="B22" s="59" t="s">
        <v>94</v>
      </c>
      <c r="C22" s="60" t="s">
        <v>282</v>
      </c>
      <c r="D22" s="61">
        <f>SUM(D23:D24)</f>
        <v>9120036</v>
      </c>
      <c r="E22" s="61">
        <f>SUM(E23:E24)</f>
        <v>1040250</v>
      </c>
      <c r="F22" s="61">
        <f>SUM(F23:F24)</f>
        <v>1487010</v>
      </c>
      <c r="G22" s="61">
        <f>SUM(G23:G24)</f>
        <v>3686500</v>
      </c>
      <c r="H22" s="61">
        <f t="shared" si="0"/>
        <v>15333796</v>
      </c>
    </row>
    <row r="23" spans="1:8" ht="12">
      <c r="A23" s="60" t="s">
        <v>99</v>
      </c>
      <c r="B23" s="60" t="s">
        <v>95</v>
      </c>
      <c r="C23" s="60" t="s">
        <v>272</v>
      </c>
      <c r="D23" s="61">
        <v>31536</v>
      </c>
      <c r="E23" s="61">
        <v>0</v>
      </c>
      <c r="F23" s="61">
        <v>0</v>
      </c>
      <c r="G23" s="69">
        <v>0</v>
      </c>
      <c r="H23" s="61">
        <f t="shared" si="0"/>
        <v>31536</v>
      </c>
    </row>
    <row r="24" spans="1:8" ht="12">
      <c r="A24" s="60" t="s">
        <v>100</v>
      </c>
      <c r="B24" s="60" t="s">
        <v>96</v>
      </c>
      <c r="C24" s="60" t="s">
        <v>272</v>
      </c>
      <c r="D24" s="61">
        <f>24900*365</f>
        <v>9088500</v>
      </c>
      <c r="E24" s="61">
        <f>2850*365</f>
        <v>1040250</v>
      </c>
      <c r="F24" s="61">
        <f>4074*365</f>
        <v>1487010</v>
      </c>
      <c r="G24" s="69">
        <f>10100*365</f>
        <v>3686500</v>
      </c>
      <c r="H24" s="61">
        <f t="shared" si="0"/>
        <v>15302260</v>
      </c>
    </row>
    <row r="25" spans="1:8" ht="12">
      <c r="A25" s="59" t="s">
        <v>101</v>
      </c>
      <c r="B25" s="59" t="s">
        <v>97</v>
      </c>
      <c r="C25" s="60" t="s">
        <v>272</v>
      </c>
      <c r="D25" s="61">
        <f>D22</f>
        <v>9120036</v>
      </c>
      <c r="E25" s="61">
        <f>E22</f>
        <v>1040250</v>
      </c>
      <c r="F25" s="61">
        <f>F22</f>
        <v>1487010</v>
      </c>
      <c r="G25" s="61">
        <f>G22</f>
        <v>3686500</v>
      </c>
      <c r="H25" s="61">
        <f t="shared" si="0"/>
        <v>15333796</v>
      </c>
    </row>
    <row r="26" spans="1:7" ht="12">
      <c r="A26" s="54" t="s">
        <v>13</v>
      </c>
      <c r="B26" s="54"/>
      <c r="C26" s="56"/>
      <c r="D26" s="66"/>
      <c r="E26" s="66"/>
      <c r="F26" s="66"/>
      <c r="G26" s="66"/>
    </row>
    <row r="27" spans="1:7" ht="48">
      <c r="A27" s="59" t="s">
        <v>102</v>
      </c>
      <c r="B27" s="59" t="s">
        <v>108</v>
      </c>
      <c r="C27" s="60" t="s">
        <v>45</v>
      </c>
      <c r="D27" s="73">
        <v>94</v>
      </c>
      <c r="E27" s="72">
        <v>12</v>
      </c>
      <c r="F27" s="73">
        <v>12</v>
      </c>
      <c r="G27" s="72">
        <v>24</v>
      </c>
    </row>
    <row r="28" spans="1:7" ht="48">
      <c r="A28" s="60" t="s">
        <v>103</v>
      </c>
      <c r="B28" s="60" t="s">
        <v>74</v>
      </c>
      <c r="C28" s="60" t="s">
        <v>45</v>
      </c>
      <c r="D28" s="61">
        <v>12</v>
      </c>
      <c r="E28" s="71">
        <v>0</v>
      </c>
      <c r="F28" s="61">
        <v>3</v>
      </c>
      <c r="G28" s="71">
        <v>0</v>
      </c>
    </row>
    <row r="29" spans="1:7" ht="48">
      <c r="A29" s="60" t="s">
        <v>104</v>
      </c>
      <c r="B29" s="60" t="s">
        <v>75</v>
      </c>
      <c r="C29" s="60" t="s">
        <v>45</v>
      </c>
      <c r="D29" s="61">
        <v>12</v>
      </c>
      <c r="E29" s="71">
        <v>0</v>
      </c>
      <c r="F29" s="61">
        <v>3</v>
      </c>
      <c r="G29" s="71">
        <v>0</v>
      </c>
    </row>
    <row r="30" spans="1:7" ht="48">
      <c r="A30" s="60" t="s">
        <v>105</v>
      </c>
      <c r="B30" s="60" t="s">
        <v>76</v>
      </c>
      <c r="C30" s="60" t="s">
        <v>45</v>
      </c>
      <c r="D30" s="61">
        <v>0</v>
      </c>
      <c r="E30" s="71">
        <v>0</v>
      </c>
      <c r="F30" s="61">
        <v>0</v>
      </c>
      <c r="G30" s="71"/>
    </row>
    <row r="31" spans="1:7" ht="48">
      <c r="A31" s="60" t="s">
        <v>106</v>
      </c>
      <c r="B31" s="60" t="s">
        <v>77</v>
      </c>
      <c r="C31" s="60" t="s">
        <v>45</v>
      </c>
      <c r="D31" s="61">
        <v>0</v>
      </c>
      <c r="E31" s="71">
        <v>0</v>
      </c>
      <c r="F31" s="61">
        <v>0</v>
      </c>
      <c r="G31" s="71"/>
    </row>
    <row r="32" spans="1:7" ht="48">
      <c r="A32" s="60" t="s">
        <v>107</v>
      </c>
      <c r="B32" s="60" t="s">
        <v>43</v>
      </c>
      <c r="C32" s="60" t="s">
        <v>45</v>
      </c>
      <c r="D32" s="61">
        <v>0</v>
      </c>
      <c r="E32" s="71">
        <v>0</v>
      </c>
      <c r="F32" s="61">
        <v>0</v>
      </c>
      <c r="G32" s="71"/>
    </row>
    <row r="33" spans="1:7" ht="48">
      <c r="A33" s="59" t="s">
        <v>109</v>
      </c>
      <c r="B33" s="59" t="s">
        <v>44</v>
      </c>
      <c r="C33" s="60" t="s">
        <v>45</v>
      </c>
      <c r="D33" s="61">
        <v>0</v>
      </c>
      <c r="E33" s="71">
        <v>0</v>
      </c>
      <c r="F33" s="61">
        <v>0</v>
      </c>
      <c r="G33" s="71"/>
    </row>
    <row r="34" spans="1:7" ht="12">
      <c r="A34" s="54" t="s">
        <v>14</v>
      </c>
      <c r="B34" s="54"/>
      <c r="C34" s="56"/>
      <c r="D34" s="66"/>
      <c r="E34" s="66"/>
      <c r="F34" s="66"/>
      <c r="G34" s="66"/>
    </row>
    <row r="35" spans="1:8" ht="36">
      <c r="A35" s="59" t="s">
        <v>110</v>
      </c>
      <c r="B35" s="59" t="s">
        <v>49</v>
      </c>
      <c r="C35" s="60" t="s">
        <v>50</v>
      </c>
      <c r="D35" s="61">
        <v>700</v>
      </c>
      <c r="E35" s="69">
        <v>0</v>
      </c>
      <c r="F35" s="61">
        <v>0</v>
      </c>
      <c r="G35" s="69">
        <v>0</v>
      </c>
      <c r="H35" s="61">
        <f aca="true" t="shared" si="1" ref="H35:H42">SUM(D35:G35)</f>
        <v>700</v>
      </c>
    </row>
    <row r="36" spans="1:8" ht="36">
      <c r="A36" s="60" t="s">
        <v>111</v>
      </c>
      <c r="B36" s="60" t="s">
        <v>46</v>
      </c>
      <c r="C36" s="60" t="s">
        <v>50</v>
      </c>
      <c r="D36" s="61">
        <v>5000</v>
      </c>
      <c r="E36" s="69">
        <v>511</v>
      </c>
      <c r="F36" s="61">
        <v>0</v>
      </c>
      <c r="G36" s="69">
        <v>0</v>
      </c>
      <c r="H36" s="61">
        <f t="shared" si="1"/>
        <v>5511</v>
      </c>
    </row>
    <row r="37" spans="1:8" ht="36">
      <c r="A37" s="60" t="s">
        <v>112</v>
      </c>
      <c r="B37" s="60" t="s">
        <v>47</v>
      </c>
      <c r="C37" s="60" t="s">
        <v>50</v>
      </c>
      <c r="D37" s="61">
        <v>8880</v>
      </c>
      <c r="E37" s="69">
        <v>315</v>
      </c>
      <c r="F37" s="61">
        <v>0</v>
      </c>
      <c r="G37" s="69">
        <v>3559</v>
      </c>
      <c r="H37" s="61">
        <f t="shared" si="1"/>
        <v>12754</v>
      </c>
    </row>
    <row r="38" spans="1:8" ht="36">
      <c r="A38" s="59" t="s">
        <v>113</v>
      </c>
      <c r="B38" s="59" t="s">
        <v>48</v>
      </c>
      <c r="C38" s="60" t="s">
        <v>50</v>
      </c>
      <c r="D38" s="61">
        <v>0</v>
      </c>
      <c r="E38" s="61">
        <v>542</v>
      </c>
      <c r="F38" s="61">
        <v>2730</v>
      </c>
      <c r="G38" s="61">
        <v>0</v>
      </c>
      <c r="H38" s="61">
        <f t="shared" si="1"/>
        <v>3272</v>
      </c>
    </row>
    <row r="39" spans="1:7" ht="12">
      <c r="A39" s="74" t="s">
        <v>20</v>
      </c>
      <c r="B39" s="74"/>
      <c r="C39" s="75"/>
      <c r="D39" s="57"/>
      <c r="E39" s="57"/>
      <c r="F39" s="57"/>
      <c r="G39" s="57"/>
    </row>
    <row r="40" spans="1:8" ht="24">
      <c r="A40" s="59" t="s">
        <v>114</v>
      </c>
      <c r="B40" s="59" t="s">
        <v>21</v>
      </c>
      <c r="C40" s="59" t="s">
        <v>68</v>
      </c>
      <c r="D40" s="61">
        <v>80</v>
      </c>
      <c r="E40" s="61">
        <v>4</v>
      </c>
      <c r="F40" s="61">
        <v>12</v>
      </c>
      <c r="G40" s="61">
        <v>14</v>
      </c>
      <c r="H40" s="61">
        <f t="shared" si="1"/>
        <v>110</v>
      </c>
    </row>
    <row r="41" spans="1:8" ht="24">
      <c r="A41" s="60" t="s">
        <v>115</v>
      </c>
      <c r="B41" s="60" t="s">
        <v>22</v>
      </c>
      <c r="C41" s="59" t="s">
        <v>68</v>
      </c>
      <c r="D41" s="61">
        <v>47</v>
      </c>
      <c r="E41" s="69">
        <v>2</v>
      </c>
      <c r="F41" s="61">
        <v>0</v>
      </c>
      <c r="G41" s="69">
        <v>0</v>
      </c>
      <c r="H41" s="61">
        <f t="shared" si="1"/>
        <v>49</v>
      </c>
    </row>
    <row r="42" spans="1:8" ht="12">
      <c r="A42" s="59" t="s">
        <v>116</v>
      </c>
      <c r="B42" s="59" t="s">
        <v>59</v>
      </c>
      <c r="C42" s="59" t="s">
        <v>68</v>
      </c>
      <c r="D42" s="61">
        <v>28</v>
      </c>
      <c r="E42" s="61">
        <v>14</v>
      </c>
      <c r="F42" s="61">
        <v>5</v>
      </c>
      <c r="G42" s="61">
        <v>4</v>
      </c>
      <c r="H42" s="61">
        <f t="shared" si="1"/>
        <v>51</v>
      </c>
    </row>
    <row r="43" spans="1:7" ht="12">
      <c r="A43" s="54" t="s">
        <v>15</v>
      </c>
      <c r="B43" s="53"/>
      <c r="C43" s="54"/>
      <c r="D43" s="57"/>
      <c r="E43" s="57"/>
      <c r="F43" s="57"/>
      <c r="G43" s="57"/>
    </row>
    <row r="44" spans="1:7" ht="12">
      <c r="A44" s="54" t="s">
        <v>51</v>
      </c>
      <c r="C44" s="56"/>
      <c r="D44" s="66"/>
      <c r="E44" s="66"/>
      <c r="F44" s="66"/>
      <c r="G44" s="66"/>
    </row>
    <row r="45" spans="1:8" ht="12">
      <c r="A45" s="59" t="s">
        <v>117</v>
      </c>
      <c r="B45" s="59" t="s">
        <v>56</v>
      </c>
      <c r="C45" s="59" t="s">
        <v>58</v>
      </c>
      <c r="D45" s="61">
        <v>6925866.26666667</v>
      </c>
      <c r="E45" s="76">
        <v>231000</v>
      </c>
      <c r="F45" s="61">
        <v>693000</v>
      </c>
      <c r="G45" s="61">
        <v>547788.78</v>
      </c>
      <c r="H45" s="61">
        <f>SUM(D45:G45)</f>
        <v>8397655.04666667</v>
      </c>
    </row>
    <row r="46" spans="1:8" ht="12">
      <c r="A46" s="60" t="s">
        <v>118</v>
      </c>
      <c r="B46" s="60" t="s">
        <v>53</v>
      </c>
      <c r="C46" s="59" t="s">
        <v>58</v>
      </c>
      <c r="D46" s="61">
        <v>20309774.04</v>
      </c>
      <c r="E46" s="76">
        <v>499263.48</v>
      </c>
      <c r="F46" s="61">
        <v>1560000</v>
      </c>
      <c r="G46" s="61">
        <v>1693478.6911</v>
      </c>
      <c r="H46" s="61">
        <f>SUM(D46:G46)</f>
        <v>24062516.2111</v>
      </c>
    </row>
    <row r="47" spans="1:8" ht="12">
      <c r="A47" s="60" t="s">
        <v>119</v>
      </c>
      <c r="B47" s="60" t="s">
        <v>54</v>
      </c>
      <c r="C47" s="59" t="s">
        <v>58</v>
      </c>
      <c r="D47" s="61">
        <v>300000</v>
      </c>
      <c r="E47" s="76">
        <v>0</v>
      </c>
      <c r="F47" s="61">
        <v>0</v>
      </c>
      <c r="G47" s="61">
        <v>0</v>
      </c>
      <c r="H47" s="61">
        <f>SUM(D47:G47)</f>
        <v>300000</v>
      </c>
    </row>
    <row r="48" spans="1:8" ht="12">
      <c r="A48" s="60" t="s">
        <v>120</v>
      </c>
      <c r="B48" s="60" t="s">
        <v>16</v>
      </c>
      <c r="C48" s="59" t="s">
        <v>58</v>
      </c>
      <c r="D48" s="61">
        <v>225578.59</v>
      </c>
      <c r="E48" s="76">
        <v>0</v>
      </c>
      <c r="F48" s="61">
        <v>0</v>
      </c>
      <c r="G48" s="61">
        <v>843900.32</v>
      </c>
      <c r="H48" s="61">
        <f>SUM(D48:G48)</f>
        <v>1069478.91</v>
      </c>
    </row>
    <row r="49" spans="1:8" ht="12">
      <c r="A49" s="59" t="s">
        <v>121</v>
      </c>
      <c r="B49" s="59" t="s">
        <v>55</v>
      </c>
      <c r="C49" s="59" t="s">
        <v>58</v>
      </c>
      <c r="D49" s="77">
        <f>SUM(D45:D48)</f>
        <v>27761218.89666667</v>
      </c>
      <c r="E49" s="77">
        <f>SUM(E45:E48)</f>
        <v>730263.48</v>
      </c>
      <c r="F49" s="77">
        <f>SUM(F45:F48)</f>
        <v>2253000</v>
      </c>
      <c r="G49" s="77">
        <f>SUM(G45:G48)</f>
        <v>3085167.7910999996</v>
      </c>
      <c r="H49" s="77">
        <f>SUM(H45:H48)</f>
        <v>33829650.16776667</v>
      </c>
    </row>
    <row r="50" spans="1:7" ht="12">
      <c r="A50" s="54" t="s">
        <v>52</v>
      </c>
      <c r="C50" s="53"/>
      <c r="D50" s="57"/>
      <c r="E50" s="57"/>
      <c r="F50" s="57"/>
      <c r="G50" s="57"/>
    </row>
    <row r="51" spans="1:8" ht="12">
      <c r="A51" s="59" t="s">
        <v>122</v>
      </c>
      <c r="B51" s="59" t="s">
        <v>57</v>
      </c>
      <c r="C51" s="59" t="s">
        <v>58</v>
      </c>
      <c r="D51" s="61">
        <v>1016655.2</v>
      </c>
      <c r="E51" s="78">
        <v>66000</v>
      </c>
      <c r="F51" s="61">
        <v>0</v>
      </c>
      <c r="G51" s="61"/>
      <c r="H51" s="61">
        <f>SUM(D51:G51)</f>
        <v>1082655.2</v>
      </c>
    </row>
    <row r="52" spans="1:8" ht="12">
      <c r="A52" s="59" t="s">
        <v>123</v>
      </c>
      <c r="B52" s="59" t="s">
        <v>53</v>
      </c>
      <c r="C52" s="59" t="s">
        <v>58</v>
      </c>
      <c r="D52" s="61">
        <v>0</v>
      </c>
      <c r="E52" s="76">
        <v>0</v>
      </c>
      <c r="F52" s="61">
        <v>0</v>
      </c>
      <c r="G52" s="69"/>
      <c r="H52" s="61">
        <f>SUM(D52:G52)</f>
        <v>0</v>
      </c>
    </row>
    <row r="53" spans="1:8" ht="12">
      <c r="A53" s="60" t="s">
        <v>124</v>
      </c>
      <c r="B53" s="60" t="s">
        <v>54</v>
      </c>
      <c r="C53" s="59" t="s">
        <v>58</v>
      </c>
      <c r="D53" s="61">
        <v>19248</v>
      </c>
      <c r="E53" s="76">
        <v>0</v>
      </c>
      <c r="F53" s="61">
        <v>0</v>
      </c>
      <c r="G53" s="69"/>
      <c r="H53" s="61">
        <f>SUM(D53:G53)</f>
        <v>19248</v>
      </c>
    </row>
    <row r="54" spans="1:8" ht="12">
      <c r="A54" s="60" t="s">
        <v>125</v>
      </c>
      <c r="B54" s="60" t="s">
        <v>16</v>
      </c>
      <c r="C54" s="59" t="s">
        <v>58</v>
      </c>
      <c r="D54" s="61">
        <v>54255.96</v>
      </c>
      <c r="E54" s="76">
        <v>0</v>
      </c>
      <c r="F54" s="61">
        <v>0</v>
      </c>
      <c r="G54" s="69"/>
      <c r="H54" s="61">
        <f>SUM(D54:G54)</f>
        <v>54255.96</v>
      </c>
    </row>
    <row r="55" spans="1:8" ht="24">
      <c r="A55" s="59" t="s">
        <v>126</v>
      </c>
      <c r="B55" s="59" t="s">
        <v>280</v>
      </c>
      <c r="C55" s="59" t="s">
        <v>58</v>
      </c>
      <c r="D55" s="77">
        <f>SUM(D51:D54)</f>
        <v>1090159.16</v>
      </c>
      <c r="E55" s="77">
        <f>SUM(E51:E54)</f>
        <v>66000</v>
      </c>
      <c r="F55" s="77">
        <f>SUM(F51:F54)</f>
        <v>0</v>
      </c>
      <c r="G55" s="77">
        <f>SUM(G51:G54)</f>
        <v>0</v>
      </c>
      <c r="H55" s="77">
        <f>SUM(H51:H54)</f>
        <v>1156159.16</v>
      </c>
    </row>
    <row r="56" spans="1:3" ht="12">
      <c r="A56" s="54" t="s">
        <v>127</v>
      </c>
      <c r="C56" s="53"/>
    </row>
    <row r="57" spans="1:8" ht="12">
      <c r="A57" s="59" t="s">
        <v>131</v>
      </c>
      <c r="B57" s="59" t="s">
        <v>128</v>
      </c>
      <c r="C57" s="59" t="s">
        <v>58</v>
      </c>
      <c r="D57" s="61">
        <v>3255954.9333333327</v>
      </c>
      <c r="E57" s="78">
        <v>77416</v>
      </c>
      <c r="F57" s="61">
        <v>237825</v>
      </c>
      <c r="G57" s="61">
        <v>21600</v>
      </c>
      <c r="H57" s="61">
        <f aca="true" t="shared" si="2" ref="H57:H69">SUM(D57:G57)</f>
        <v>3592795.9333333327</v>
      </c>
    </row>
    <row r="58" spans="1:8" ht="12">
      <c r="A58" s="60" t="s">
        <v>132</v>
      </c>
      <c r="B58" s="60" t="s">
        <v>129</v>
      </c>
      <c r="C58" s="59" t="s">
        <v>58</v>
      </c>
      <c r="D58" s="61">
        <v>156535.18</v>
      </c>
      <c r="E58" s="78">
        <v>61539</v>
      </c>
      <c r="F58" s="61">
        <v>0</v>
      </c>
      <c r="G58" s="69"/>
      <c r="H58" s="61">
        <f t="shared" si="2"/>
        <v>218074.18</v>
      </c>
    </row>
    <row r="59" spans="1:8" ht="12">
      <c r="A59" s="59" t="s">
        <v>133</v>
      </c>
      <c r="B59" s="59" t="s">
        <v>130</v>
      </c>
      <c r="C59" s="59" t="s">
        <v>58</v>
      </c>
      <c r="D59" s="61">
        <v>172235.64</v>
      </c>
      <c r="E59" s="78">
        <v>4718.04</v>
      </c>
      <c r="F59" s="61">
        <v>0</v>
      </c>
      <c r="G59" s="69"/>
      <c r="H59" s="61">
        <f t="shared" si="2"/>
        <v>176953.68000000002</v>
      </c>
    </row>
    <row r="60" spans="1:8" ht="12">
      <c r="A60" s="59" t="s">
        <v>134</v>
      </c>
      <c r="B60" s="59" t="s">
        <v>16</v>
      </c>
      <c r="C60" s="59" t="s">
        <v>58</v>
      </c>
      <c r="D60" s="61">
        <v>751164.0566666679</v>
      </c>
      <c r="E60" s="78"/>
      <c r="F60" s="61">
        <v>0</v>
      </c>
      <c r="G60" s="69"/>
      <c r="H60" s="61">
        <f t="shared" si="2"/>
        <v>751164.0566666679</v>
      </c>
    </row>
    <row r="61" spans="1:7" s="80" customFormat="1" ht="12">
      <c r="A61" s="79" t="s">
        <v>17</v>
      </c>
      <c r="C61" s="79"/>
      <c r="D61" s="81"/>
      <c r="E61" s="81"/>
      <c r="F61" s="81"/>
      <c r="G61" s="81"/>
    </row>
    <row r="62" spans="1:8" s="68" customFormat="1" ht="13.5">
      <c r="A62" s="59" t="s">
        <v>135</v>
      </c>
      <c r="B62" s="59" t="s">
        <v>144</v>
      </c>
      <c r="C62" s="59" t="s">
        <v>283</v>
      </c>
      <c r="D62" s="61">
        <v>7308000</v>
      </c>
      <c r="E62" s="82">
        <v>303000</v>
      </c>
      <c r="F62" s="61">
        <v>1239708</v>
      </c>
      <c r="G62" s="82">
        <f>G25</f>
        <v>3686500</v>
      </c>
      <c r="H62" s="61">
        <f t="shared" si="2"/>
        <v>12537208</v>
      </c>
    </row>
    <row r="63" spans="1:8" s="68" customFormat="1" ht="12">
      <c r="A63" s="60" t="s">
        <v>136</v>
      </c>
      <c r="B63" s="60" t="s">
        <v>232</v>
      </c>
      <c r="C63" s="59" t="s">
        <v>60</v>
      </c>
      <c r="D63" s="61">
        <v>12593280</v>
      </c>
      <c r="E63" s="82">
        <v>574560</v>
      </c>
      <c r="F63" s="61">
        <v>2042400</v>
      </c>
      <c r="G63" s="82">
        <v>2154230.05</v>
      </c>
      <c r="H63" s="61">
        <f t="shared" si="2"/>
        <v>17364470.05</v>
      </c>
    </row>
    <row r="64" spans="1:8" s="68" customFormat="1" ht="12">
      <c r="A64" s="60" t="s">
        <v>137</v>
      </c>
      <c r="B64" s="60" t="s">
        <v>233</v>
      </c>
      <c r="C64" s="59" t="s">
        <v>60</v>
      </c>
      <c r="D64" s="61">
        <v>4651224</v>
      </c>
      <c r="E64" s="82">
        <v>336420</v>
      </c>
      <c r="F64" s="61">
        <v>0</v>
      </c>
      <c r="G64" s="82">
        <v>0</v>
      </c>
      <c r="H64" s="61">
        <f t="shared" si="2"/>
        <v>4987644</v>
      </c>
    </row>
    <row r="65" spans="1:8" s="68" customFormat="1" ht="12">
      <c r="A65" s="60" t="s">
        <v>138</v>
      </c>
      <c r="B65" s="60" t="s">
        <v>294</v>
      </c>
      <c r="C65" s="59" t="s">
        <v>60</v>
      </c>
      <c r="D65" s="61">
        <v>3777984</v>
      </c>
      <c r="E65" s="82">
        <v>203373</v>
      </c>
      <c r="F65" s="61">
        <v>510600</v>
      </c>
      <c r="G65" s="69">
        <v>357184.0789999999</v>
      </c>
      <c r="H65" s="61">
        <f t="shared" si="2"/>
        <v>4849141.079</v>
      </c>
    </row>
    <row r="66" spans="1:8" s="68" customFormat="1" ht="12">
      <c r="A66" s="60" t="s">
        <v>139</v>
      </c>
      <c r="B66" s="59" t="s">
        <v>61</v>
      </c>
      <c r="C66" s="59" t="s">
        <v>60</v>
      </c>
      <c r="D66" s="61">
        <v>8815296</v>
      </c>
      <c r="E66" s="82">
        <v>124344</v>
      </c>
      <c r="F66" s="61">
        <v>2042400</v>
      </c>
      <c r="G66" s="82">
        <v>1797045.971</v>
      </c>
      <c r="H66" s="61">
        <f t="shared" si="2"/>
        <v>12779085.971</v>
      </c>
    </row>
    <row r="67" spans="1:8" s="68" customFormat="1" ht="12">
      <c r="A67" s="60" t="s">
        <v>140</v>
      </c>
      <c r="B67" s="59" t="s">
        <v>62</v>
      </c>
      <c r="C67" s="59" t="s">
        <v>60</v>
      </c>
      <c r="D67" s="61">
        <v>3255856.8</v>
      </c>
      <c r="E67" s="82">
        <v>64308</v>
      </c>
      <c r="F67" s="61">
        <v>0</v>
      </c>
      <c r="G67" s="82"/>
      <c r="H67" s="61">
        <f t="shared" si="2"/>
        <v>3320164.8</v>
      </c>
    </row>
    <row r="68" spans="1:8" s="68" customFormat="1" ht="12">
      <c r="A68" s="60" t="s">
        <v>141</v>
      </c>
      <c r="B68" s="59" t="s">
        <v>63</v>
      </c>
      <c r="C68" s="59" t="s">
        <v>60</v>
      </c>
      <c r="D68" s="61">
        <v>4668240</v>
      </c>
      <c r="E68" s="82">
        <v>76500</v>
      </c>
      <c r="F68" s="61">
        <v>1531800</v>
      </c>
      <c r="G68" s="82">
        <v>582239</v>
      </c>
      <c r="H68" s="61">
        <f t="shared" si="2"/>
        <v>6858779</v>
      </c>
    </row>
    <row r="69" spans="1:8" s="68" customFormat="1" ht="12">
      <c r="A69" s="60" t="s">
        <v>142</v>
      </c>
      <c r="B69" s="68" t="s">
        <v>234</v>
      </c>
      <c r="D69" s="82">
        <f>D63+D64</f>
        <v>17244504</v>
      </c>
      <c r="E69" s="82">
        <f>E63+E64</f>
        <v>910980</v>
      </c>
      <c r="F69" s="82">
        <f>F63+F64</f>
        <v>2042400</v>
      </c>
      <c r="G69" s="82">
        <f>G63+G64</f>
        <v>2154230.05</v>
      </c>
      <c r="H69" s="61">
        <f t="shared" si="2"/>
        <v>22352114.05</v>
      </c>
    </row>
    <row r="70" spans="1:8" s="68" customFormat="1" ht="12">
      <c r="A70" s="60" t="s">
        <v>143</v>
      </c>
      <c r="B70" s="59" t="s">
        <v>64</v>
      </c>
      <c r="C70" s="59" t="s">
        <v>60</v>
      </c>
      <c r="D70" s="77">
        <f>SUM(D66:D68)</f>
        <v>16739392.8</v>
      </c>
      <c r="E70" s="77">
        <f>SUM(E66:E68)</f>
        <v>265152</v>
      </c>
      <c r="F70" s="77">
        <f>SUM(F66:F68)</f>
        <v>3574200</v>
      </c>
      <c r="G70" s="77">
        <f>SUM(G66:G68)</f>
        <v>2379284.971</v>
      </c>
      <c r="H70" s="77">
        <f>SUM(H66:H68)</f>
        <v>22958029.771</v>
      </c>
    </row>
    <row r="71" spans="1:7" s="53" customFormat="1" ht="12">
      <c r="A71" s="54" t="s">
        <v>18</v>
      </c>
      <c r="C71" s="54"/>
      <c r="D71" s="57"/>
      <c r="E71" s="57"/>
      <c r="F71" s="57"/>
      <c r="G71" s="57"/>
    </row>
    <row r="72" spans="1:8" ht="12">
      <c r="A72" s="59" t="s">
        <v>145</v>
      </c>
      <c r="B72" s="59" t="s">
        <v>65</v>
      </c>
      <c r="C72" s="59" t="s">
        <v>68</v>
      </c>
      <c r="D72" s="61">
        <f>D14</f>
        <v>16625</v>
      </c>
      <c r="E72" s="61">
        <f>E14</f>
        <v>2850</v>
      </c>
      <c r="F72" s="61">
        <f>F14</f>
        <v>2730</v>
      </c>
      <c r="G72" s="61">
        <v>3559</v>
      </c>
      <c r="H72" s="61">
        <f aca="true" t="shared" si="3" ref="H72:H88">SUM(D72:G72)</f>
        <v>25764</v>
      </c>
    </row>
    <row r="73" spans="1:8" ht="12">
      <c r="A73" s="59" t="s">
        <v>146</v>
      </c>
      <c r="B73" s="59" t="s">
        <v>19</v>
      </c>
      <c r="C73" s="59" t="s">
        <v>68</v>
      </c>
      <c r="D73" s="61">
        <v>40</v>
      </c>
      <c r="E73" s="65">
        <v>3</v>
      </c>
      <c r="F73" s="61">
        <v>6</v>
      </c>
      <c r="G73" s="65">
        <v>13</v>
      </c>
      <c r="H73" s="61">
        <f t="shared" si="3"/>
        <v>62</v>
      </c>
    </row>
    <row r="74" spans="1:8" ht="24">
      <c r="A74" s="59" t="s">
        <v>147</v>
      </c>
      <c r="B74" s="60" t="s">
        <v>66</v>
      </c>
      <c r="C74" s="60" t="s">
        <v>68</v>
      </c>
      <c r="D74" s="61">
        <v>20</v>
      </c>
      <c r="E74" s="71">
        <v>2</v>
      </c>
      <c r="F74" s="61">
        <v>6</v>
      </c>
      <c r="G74" s="71">
        <v>13</v>
      </c>
      <c r="H74" s="61">
        <f t="shared" si="3"/>
        <v>41</v>
      </c>
    </row>
    <row r="75" spans="1:8" ht="36">
      <c r="A75" s="59" t="s">
        <v>148</v>
      </c>
      <c r="B75" s="60" t="s">
        <v>151</v>
      </c>
      <c r="C75" s="60" t="s">
        <v>68</v>
      </c>
      <c r="D75" s="61">
        <v>20</v>
      </c>
      <c r="E75" s="71">
        <v>1</v>
      </c>
      <c r="F75" s="61">
        <v>6</v>
      </c>
      <c r="G75" s="71">
        <v>13</v>
      </c>
      <c r="H75" s="61">
        <f t="shared" si="3"/>
        <v>40</v>
      </c>
    </row>
    <row r="76" spans="1:8" ht="24">
      <c r="A76" s="59" t="s">
        <v>149</v>
      </c>
      <c r="B76" s="60" t="s">
        <v>67</v>
      </c>
      <c r="C76" s="60" t="s">
        <v>68</v>
      </c>
      <c r="D76" s="61">
        <v>20</v>
      </c>
      <c r="E76" s="71">
        <v>2</v>
      </c>
      <c r="F76" s="61">
        <v>0</v>
      </c>
      <c r="G76" s="71" t="s">
        <v>275</v>
      </c>
      <c r="H76" s="61">
        <f t="shared" si="3"/>
        <v>22</v>
      </c>
    </row>
    <row r="77" spans="1:8" ht="36">
      <c r="A77" s="59" t="s">
        <v>150</v>
      </c>
      <c r="B77" s="60" t="s">
        <v>152</v>
      </c>
      <c r="C77" s="60" t="s">
        <v>68</v>
      </c>
      <c r="D77" s="61">
        <v>20</v>
      </c>
      <c r="E77" s="71">
        <v>1</v>
      </c>
      <c r="F77" s="61">
        <v>0</v>
      </c>
      <c r="G77" s="71" t="s">
        <v>275</v>
      </c>
      <c r="H77" s="61">
        <f t="shared" si="3"/>
        <v>21</v>
      </c>
    </row>
    <row r="78" spans="1:8" ht="12">
      <c r="A78" s="59" t="s">
        <v>154</v>
      </c>
      <c r="B78" s="60" t="s">
        <v>274</v>
      </c>
      <c r="C78" s="59" t="s">
        <v>68</v>
      </c>
      <c r="D78" s="61">
        <v>375</v>
      </c>
      <c r="E78" s="71">
        <v>0</v>
      </c>
      <c r="F78" s="61">
        <v>51</v>
      </c>
      <c r="G78" s="71">
        <v>584</v>
      </c>
      <c r="H78" s="61">
        <f t="shared" si="3"/>
        <v>1010</v>
      </c>
    </row>
    <row r="79" spans="1:8" ht="24">
      <c r="A79" s="59" t="s">
        <v>155</v>
      </c>
      <c r="B79" s="59" t="s">
        <v>153</v>
      </c>
      <c r="C79" s="59" t="s">
        <v>68</v>
      </c>
      <c r="D79" s="61">
        <v>375</v>
      </c>
      <c r="E79" s="65">
        <v>0</v>
      </c>
      <c r="F79" s="61">
        <v>51</v>
      </c>
      <c r="G79" s="65">
        <v>584</v>
      </c>
      <c r="H79" s="61">
        <f t="shared" si="3"/>
        <v>1010</v>
      </c>
    </row>
    <row r="80" spans="1:7" s="53" customFormat="1" ht="12">
      <c r="A80" s="54" t="s">
        <v>23</v>
      </c>
      <c r="B80" s="54"/>
      <c r="C80" s="54"/>
      <c r="D80" s="57"/>
      <c r="E80" s="57"/>
      <c r="F80" s="57"/>
      <c r="G80" s="57"/>
    </row>
    <row r="81" spans="1:8" ht="12">
      <c r="A81" s="59" t="s">
        <v>156</v>
      </c>
      <c r="B81" s="59" t="s">
        <v>69</v>
      </c>
      <c r="C81" s="59" t="s">
        <v>68</v>
      </c>
      <c r="D81" s="61">
        <v>70</v>
      </c>
      <c r="E81" s="65">
        <v>24</v>
      </c>
      <c r="F81" s="61">
        <v>115</v>
      </c>
      <c r="G81" s="65">
        <v>150</v>
      </c>
      <c r="H81" s="61">
        <f t="shared" si="3"/>
        <v>359</v>
      </c>
    </row>
    <row r="82" spans="1:8" ht="24">
      <c r="A82" s="59" t="s">
        <v>157</v>
      </c>
      <c r="B82" s="59" t="s">
        <v>72</v>
      </c>
      <c r="C82" s="59" t="s">
        <v>68</v>
      </c>
      <c r="D82" s="61">
        <v>70</v>
      </c>
      <c r="E82" s="65">
        <v>24</v>
      </c>
      <c r="F82" s="61">
        <v>115</v>
      </c>
      <c r="G82" s="65">
        <v>150</v>
      </c>
      <c r="H82" s="61">
        <f t="shared" si="3"/>
        <v>359</v>
      </c>
    </row>
    <row r="83" spans="1:8" ht="24">
      <c r="A83" s="59" t="s">
        <v>158</v>
      </c>
      <c r="B83" s="59" t="s">
        <v>71</v>
      </c>
      <c r="C83" s="59" t="s">
        <v>68</v>
      </c>
      <c r="D83" s="61">
        <v>324</v>
      </c>
      <c r="E83" s="65">
        <v>24</v>
      </c>
      <c r="F83" s="61">
        <v>124</v>
      </c>
      <c r="G83" s="65">
        <v>161</v>
      </c>
      <c r="H83" s="61">
        <f t="shared" si="3"/>
        <v>633</v>
      </c>
    </row>
    <row r="84" spans="1:8" ht="24">
      <c r="A84" s="59" t="s">
        <v>159</v>
      </c>
      <c r="B84" s="59" t="s">
        <v>73</v>
      </c>
      <c r="C84" s="59" t="s">
        <v>68</v>
      </c>
      <c r="D84" s="61">
        <v>324</v>
      </c>
      <c r="E84" s="65">
        <v>24</v>
      </c>
      <c r="F84" s="61">
        <v>124</v>
      </c>
      <c r="G84" s="65">
        <v>161</v>
      </c>
      <c r="H84" s="61">
        <f t="shared" si="3"/>
        <v>633</v>
      </c>
    </row>
    <row r="85" spans="1:8" ht="12">
      <c r="A85" s="59" t="s">
        <v>160</v>
      </c>
      <c r="B85" s="59" t="s">
        <v>70</v>
      </c>
      <c r="C85" s="59" t="s">
        <v>68</v>
      </c>
      <c r="D85" s="61">
        <v>3</v>
      </c>
      <c r="E85" s="65">
        <v>24</v>
      </c>
      <c r="F85" s="61">
        <v>0</v>
      </c>
      <c r="G85" s="65"/>
      <c r="H85" s="61">
        <f t="shared" si="3"/>
        <v>27</v>
      </c>
    </row>
    <row r="86" spans="1:8" ht="12">
      <c r="A86" s="59" t="s">
        <v>161</v>
      </c>
      <c r="B86" s="59" t="s">
        <v>238</v>
      </c>
      <c r="C86" s="59" t="s">
        <v>68</v>
      </c>
      <c r="D86" s="61">
        <v>3</v>
      </c>
      <c r="E86" s="65">
        <v>24</v>
      </c>
      <c r="F86" s="61">
        <v>0</v>
      </c>
      <c r="G86" s="65" t="s">
        <v>275</v>
      </c>
      <c r="H86" s="61">
        <f t="shared" si="3"/>
        <v>27</v>
      </c>
    </row>
    <row r="87" spans="1:8" ht="12">
      <c r="A87" s="59" t="s">
        <v>235</v>
      </c>
      <c r="B87" s="59" t="s">
        <v>24</v>
      </c>
      <c r="C87" s="59" t="s">
        <v>196</v>
      </c>
      <c r="D87" s="61">
        <v>88</v>
      </c>
      <c r="E87" s="65">
        <v>20.62</v>
      </c>
      <c r="F87" s="61">
        <v>40</v>
      </c>
      <c r="G87" s="65">
        <v>40</v>
      </c>
      <c r="H87" s="61">
        <f t="shared" si="3"/>
        <v>188.62</v>
      </c>
    </row>
    <row r="88" spans="1:8" ht="12">
      <c r="A88" s="59" t="s">
        <v>240</v>
      </c>
      <c r="B88" s="59" t="s">
        <v>25</v>
      </c>
      <c r="C88" s="59" t="s">
        <v>196</v>
      </c>
      <c r="D88" s="61">
        <v>50</v>
      </c>
      <c r="E88" s="65">
        <v>7.4</v>
      </c>
      <c r="F88" s="61">
        <v>0</v>
      </c>
      <c r="G88" s="65">
        <v>10</v>
      </c>
      <c r="H88" s="61">
        <f t="shared" si="3"/>
        <v>67.4</v>
      </c>
    </row>
    <row r="89" ht="12"/>
    <row r="90" ht="12"/>
    <row r="91" spans="2:8" ht="12">
      <c r="B91" s="83" t="s">
        <v>277</v>
      </c>
      <c r="C91" s="84"/>
      <c r="D91" s="88" t="str">
        <f>D5</f>
        <v>Villanueva</v>
      </c>
      <c r="E91" s="88" t="str">
        <f>E5</f>
        <v>San Manuel</v>
      </c>
      <c r="F91" s="88" t="str">
        <f>F5</f>
        <v>Pimienta</v>
      </c>
      <c r="G91" s="88" t="str">
        <f>G5</f>
        <v>Potrerillo</v>
      </c>
      <c r="H91" s="98" t="s">
        <v>290</v>
      </c>
    </row>
    <row r="92" spans="2:8" ht="12">
      <c r="B92" s="84" t="s">
        <v>278</v>
      </c>
      <c r="C92" s="84"/>
      <c r="D92" s="85">
        <f>D70/(D49+D55)</f>
        <v>0.5801938738289154</v>
      </c>
      <c r="E92" s="85">
        <f>E70/(E49+E55)</f>
        <v>0.3329953045190519</v>
      </c>
      <c r="F92" s="85">
        <f>F70/(F49+F55)</f>
        <v>1.5864181091877496</v>
      </c>
      <c r="G92" s="85">
        <f>G70/(G49+G55)</f>
        <v>0.7712011573126397</v>
      </c>
      <c r="H92" s="85">
        <f>H70/(H49+H55)</f>
        <v>0.6562097665346631</v>
      </c>
    </row>
    <row r="93" spans="2:8" ht="12">
      <c r="B93" s="84" t="s">
        <v>279</v>
      </c>
      <c r="C93" s="84"/>
      <c r="D93" s="85">
        <f>D66/D22</f>
        <v>0.966585658214507</v>
      </c>
      <c r="E93" s="85">
        <f>E66/E22</f>
        <v>0.11953280461427541</v>
      </c>
      <c r="F93" s="85">
        <f>F66/F22</f>
        <v>1.3734944620412775</v>
      </c>
      <c r="G93" s="85">
        <f>G66/G22</f>
        <v>0.48746669496812695</v>
      </c>
      <c r="H93" s="85">
        <f>H66/H22</f>
        <v>0.8333935035395019</v>
      </c>
    </row>
    <row r="94" spans="2:8" ht="12">
      <c r="B94" s="84" t="s">
        <v>285</v>
      </c>
      <c r="C94" s="84"/>
      <c r="D94" s="90">
        <f>D14</f>
        <v>16625</v>
      </c>
      <c r="E94" s="90">
        <f>E14</f>
        <v>2850</v>
      </c>
      <c r="F94" s="90">
        <f>F14</f>
        <v>2730</v>
      </c>
      <c r="G94" s="90">
        <f>G14</f>
        <v>3663</v>
      </c>
      <c r="H94" s="61">
        <f>SUM(D94:G94)</f>
        <v>25868</v>
      </c>
    </row>
    <row r="95" spans="2:8" ht="12">
      <c r="B95" s="84" t="s">
        <v>286</v>
      </c>
      <c r="C95" s="84"/>
      <c r="D95" s="90">
        <f>D16</f>
        <v>7847</v>
      </c>
      <c r="E95" s="90">
        <f>E16</f>
        <v>801</v>
      </c>
      <c r="F95" s="90">
        <f>F16</f>
        <v>0</v>
      </c>
      <c r="G95" s="90">
        <f>G16</f>
        <v>186</v>
      </c>
      <c r="H95" s="61">
        <f>SUM(D95:G95)</f>
        <v>8834</v>
      </c>
    </row>
    <row r="96" spans="2:7" ht="12">
      <c r="B96" s="84"/>
      <c r="C96" s="84"/>
      <c r="D96" s="70"/>
      <c r="E96" s="70"/>
      <c r="F96" s="70"/>
      <c r="G96" s="70"/>
    </row>
    <row r="97" ht="12"/>
    <row r="98" spans="2:3" ht="12">
      <c r="B98" s="86">
        <v>5500</v>
      </c>
      <c r="C98" s="87" t="s">
        <v>229</v>
      </c>
    </row>
    <row r="170" ht="12"/>
    <row r="171" ht="12"/>
    <row r="172" ht="12"/>
    <row r="173" ht="12"/>
  </sheetData>
  <sheetProtection/>
  <mergeCells count="1">
    <mergeCell ref="D4:G4"/>
  </mergeCells>
  <printOptions horizontalCentered="1"/>
  <pageMargins left="0.11811023622047245" right="0.15748031496062992" top="0.7086614173228347" bottom="0.3937007874015748" header="0.2362204724409449" footer="0"/>
  <pageSetup fitToHeight="2" fitToWidth="1" horizontalDpi="600" verticalDpi="600" orientation="portrait" scale="91" r:id="rId4"/>
  <headerFooter alignWithMargins="0">
    <oddHeader>&amp;C&amp;"Arial,Negrita"&amp;14&amp;UDATOS BÁSICOS DE OPERACIÓN
2011</oddHeader>
    <oddFooter>&amp;L&amp;9
&amp;R&amp;9
</oddFooter>
  </headerFooter>
  <ignoredErrors>
    <ignoredError sqref="G1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" sqref="B7"/>
    </sheetView>
  </sheetViews>
  <sheetFormatPr defaultColWidth="11.421875" defaultRowHeight="12.75"/>
  <cols>
    <col min="1" max="1" width="8.140625" style="0" customWidth="1"/>
    <col min="2" max="2" width="46.140625" style="0" customWidth="1"/>
    <col min="3" max="3" width="9.7109375" style="1" customWidth="1"/>
  </cols>
  <sheetData>
    <row r="1" spans="1:3" ht="12.75">
      <c r="A1" s="1"/>
      <c r="B1" s="5"/>
      <c r="C1"/>
    </row>
    <row r="2" spans="1:3" ht="12.75">
      <c r="A2" s="1"/>
      <c r="C2"/>
    </row>
    <row r="3" spans="1:8" ht="15.75">
      <c r="A3" s="25" t="s">
        <v>0</v>
      </c>
      <c r="B3" s="26" t="s">
        <v>164</v>
      </c>
      <c r="C3" s="27" t="s">
        <v>293</v>
      </c>
      <c r="D3" s="32" t="s">
        <v>257</v>
      </c>
      <c r="E3" s="32" t="s">
        <v>258</v>
      </c>
      <c r="F3" s="32" t="s">
        <v>259</v>
      </c>
      <c r="G3" s="32" t="s">
        <v>260</v>
      </c>
      <c r="H3" s="32" t="s">
        <v>292</v>
      </c>
    </row>
    <row r="4" spans="1:3" ht="12.75">
      <c r="A4" s="3"/>
      <c r="B4" s="2"/>
      <c r="C4" s="3"/>
    </row>
    <row r="5" spans="1:3" ht="15.75">
      <c r="A5" s="9" t="s">
        <v>1</v>
      </c>
      <c r="B5" s="8" t="s">
        <v>166</v>
      </c>
      <c r="C5" s="3"/>
    </row>
    <row r="6" spans="1:8" ht="12.75">
      <c r="A6" s="14" t="s">
        <v>197</v>
      </c>
      <c r="B6" s="13" t="s">
        <v>167</v>
      </c>
      <c r="C6" s="15" t="s">
        <v>162</v>
      </c>
      <c r="D6" s="44">
        <f>(+'Datos Básicos  Opera 2011'!D14/'Datos Básicos  Opera 2011'!D10)*100</f>
        <v>64.60073829415194</v>
      </c>
      <c r="E6" s="44">
        <f>(+'Datos Básicos  Opera 2011'!E14/'Datos Básicos  Opera 2011'!E10)*100</f>
        <v>100</v>
      </c>
      <c r="F6" s="44">
        <f>(+'Datos Básicos  Opera 2011'!F14/'Datos Básicos  Opera 2011'!F10)*100</f>
        <v>84.70369221222464</v>
      </c>
      <c r="G6" s="44">
        <f>(+'Datos Básicos  Opera 2011'!G14/'Datos Básicos  Opera 2011'!G10)*100</f>
        <v>80.48626701695724</v>
      </c>
      <c r="H6" s="44">
        <f>(+'Datos Básicos  Opera 2011'!H14/'Datos Básicos  Opera 2011'!H10)*100</f>
        <v>71.14590097087145</v>
      </c>
    </row>
    <row r="7" spans="1:8" ht="12.75">
      <c r="A7" s="14" t="s">
        <v>198</v>
      </c>
      <c r="B7" s="12" t="s">
        <v>168</v>
      </c>
      <c r="C7" s="15" t="s">
        <v>162</v>
      </c>
      <c r="D7" s="40">
        <f>(+'Datos Básicos  Opera 2011'!D16/'Datos Básicos  Opera 2011'!D10)*100</f>
        <v>30.491548474839714</v>
      </c>
      <c r="E7" s="40">
        <f>(+'Datos Básicos  Opera 2011'!E16/'Datos Básicos  Opera 2011'!E10)*100</f>
        <v>28.10526315789474</v>
      </c>
      <c r="F7" s="40">
        <f>(+'Datos Básicos  Opera 2011'!F16/'Datos Básicos  Opera 2011'!F10)*100</f>
        <v>0</v>
      </c>
      <c r="G7" s="40">
        <f>(+'Datos Básicos  Opera 2011'!G16/'Datos Básicos  Opera 2011'!G10)*100</f>
        <v>4.086935753522808</v>
      </c>
      <c r="H7" s="40">
        <f>(+'Datos Básicos  Opera 2011'!H16/'Datos Básicos  Opera 2011'!H10)*100</f>
        <v>24.296539708391776</v>
      </c>
    </row>
    <row r="8" spans="1:8" ht="12.75">
      <c r="A8" s="14" t="s">
        <v>199</v>
      </c>
      <c r="B8" s="13" t="s">
        <v>169</v>
      </c>
      <c r="C8" s="16" t="s">
        <v>170</v>
      </c>
      <c r="D8" s="43">
        <f>(+'Datos Básicos  Opera 2011'!D22/365*1000)/('Datos Básicos  Opera 2011'!D14*'Datos Básicos  Opera 2011'!D9)</f>
        <v>442.04157452454666</v>
      </c>
      <c r="E8" s="43">
        <f>(+'Datos Básicos  Opera 2011'!E22/365*1000)/('Datos Básicos  Opera 2011'!E14*'Datos Básicos  Opera 2011'!E9)</f>
        <v>222.22222222222223</v>
      </c>
      <c r="F8" s="43">
        <f>(+'Datos Básicos  Opera 2011'!F22/365*1000)/('Datos Básicos  Opera 2011'!F14*'Datos Básicos  Opera 2011'!F9)</f>
        <v>355.3113553113553</v>
      </c>
      <c r="G8" s="43">
        <f>(+'Datos Básicos  Opera 2011'!G22/365*1000)/('Datos Básicos  Opera 2011'!G14*'Datos Básicos  Opera 2011'!G9)</f>
        <v>599.4136428919038</v>
      </c>
      <c r="H8" s="43">
        <f>(+'Datos Básicos  Opera 2011'!H22/365*1000)/('Datos Básicos  Opera 2011'!H14*'Datos Básicos  Opera 2011'!H9)</f>
        <v>612.9086960824435</v>
      </c>
    </row>
    <row r="9" spans="1:8" ht="25.5">
      <c r="A9" s="14" t="s">
        <v>200</v>
      </c>
      <c r="B9" s="17" t="s">
        <v>171</v>
      </c>
      <c r="C9" s="16" t="s">
        <v>162</v>
      </c>
      <c r="D9" s="40">
        <f>(+'Datos Básicos  Opera 2011'!D28/'Datos Básicos  Opera 2011'!D27)*100</f>
        <v>12.76595744680851</v>
      </c>
      <c r="E9" s="40">
        <f>(+'Datos Básicos  Opera 2011'!E28/'Datos Básicos  Opera 2011'!E27)*100</f>
        <v>0</v>
      </c>
      <c r="F9" s="40">
        <f>(+'Datos Básicos  Opera 2011'!F28/'Datos Básicos  Opera 2011'!F27)*100</f>
        <v>25</v>
      </c>
      <c r="G9" s="40">
        <f>(+'Datos Básicos  Opera 2011'!G28/'Datos Básicos  Opera 2011'!G27)*100</f>
        <v>0</v>
      </c>
      <c r="H9" s="40" t="e">
        <f>(+'Datos Básicos  Opera 2011'!H28/'Datos Básicos  Opera 2011'!H27)*100</f>
        <v>#DIV/0!</v>
      </c>
    </row>
    <row r="10" spans="1:8" ht="25.5">
      <c r="A10" s="14" t="s">
        <v>201</v>
      </c>
      <c r="B10" s="17" t="s">
        <v>172</v>
      </c>
      <c r="C10" s="16" t="s">
        <v>162</v>
      </c>
      <c r="D10" s="40">
        <f>(+'Datos Básicos  Opera 2011'!D29/'Datos Básicos  Opera 2011'!D28)*100</f>
        <v>100</v>
      </c>
      <c r="E10" s="40" t="e">
        <f>(+'Datos Básicos  Opera 2011'!E29/'Datos Básicos  Opera 2011'!E28)*100</f>
        <v>#DIV/0!</v>
      </c>
      <c r="F10" s="40">
        <f>(+'Datos Básicos  Opera 2011'!F29/'Datos Básicos  Opera 2011'!F28)*100</f>
        <v>100</v>
      </c>
      <c r="G10" s="40" t="e">
        <f>(+'Datos Básicos  Opera 2011'!G29/'Datos Básicos  Opera 2011'!G28)*100</f>
        <v>#DIV/0!</v>
      </c>
      <c r="H10" s="40" t="e">
        <f>(+'Datos Básicos  Opera 2011'!H29/'Datos Básicos  Opera 2011'!H28)*100</f>
        <v>#DIV/0!</v>
      </c>
    </row>
    <row r="11" spans="1:8" ht="25.5">
      <c r="A11" s="14" t="s">
        <v>202</v>
      </c>
      <c r="B11" s="21" t="s">
        <v>173</v>
      </c>
      <c r="C11" s="22" t="s">
        <v>162</v>
      </c>
      <c r="D11" s="45" t="e">
        <f>(+'Datos Básicos  Opera 2011'!D31/'Datos Básicos  Opera 2011'!D30)*100</f>
        <v>#DIV/0!</v>
      </c>
      <c r="E11" s="45" t="e">
        <f>(+'Datos Básicos  Opera 2011'!E31/'Datos Básicos  Opera 2011'!E30)*100</f>
        <v>#DIV/0!</v>
      </c>
      <c r="F11" s="45" t="e">
        <f>(+'Datos Básicos  Opera 2011'!F31/'Datos Básicos  Opera 2011'!F30)*100</f>
        <v>#DIV/0!</v>
      </c>
      <c r="G11" s="45" t="e">
        <f>(+'Datos Básicos  Opera 2011'!G31/'Datos Básicos  Opera 2011'!G30)*100</f>
        <v>#DIV/0!</v>
      </c>
      <c r="H11" s="45" t="e">
        <f>(+'Datos Básicos  Opera 2011'!H31/'Datos Básicos  Opera 2011'!H30)*100</f>
        <v>#DIV/0!</v>
      </c>
    </row>
    <row r="12" spans="1:8" ht="25.5">
      <c r="A12" s="14" t="s">
        <v>203</v>
      </c>
      <c r="B12" s="17" t="s">
        <v>174</v>
      </c>
      <c r="C12" s="16" t="s">
        <v>162</v>
      </c>
      <c r="D12" s="40" t="e">
        <f>(+'Datos Básicos  Opera 2011'!D33/'Datos Básicos  Opera 2011'!D32)*100</f>
        <v>#DIV/0!</v>
      </c>
      <c r="E12" s="40" t="e">
        <f>(+'Datos Básicos  Opera 2011'!E33/'Datos Básicos  Opera 2011'!E32)*100</f>
        <v>#DIV/0!</v>
      </c>
      <c r="F12" s="40" t="e">
        <f>(+'Datos Básicos  Opera 2011'!F33/'Datos Básicos  Opera 2011'!F32)*100</f>
        <v>#DIV/0!</v>
      </c>
      <c r="G12" s="40" t="e">
        <f>(+'Datos Básicos  Opera 2011'!G33/'Datos Básicos  Opera 2011'!G32)*100</f>
        <v>#DIV/0!</v>
      </c>
      <c r="H12" s="40" t="e">
        <f>(+'Datos Básicos  Opera 2011'!H33/'Datos Básicos  Opera 2011'!H32)*100</f>
        <v>#DIV/0!</v>
      </c>
    </row>
    <row r="13" spans="1:8" ht="12.75">
      <c r="A13" s="30" t="s">
        <v>204</v>
      </c>
      <c r="B13" s="19" t="s">
        <v>175</v>
      </c>
      <c r="C13" s="14" t="s">
        <v>236</v>
      </c>
      <c r="D13" s="43">
        <f>(22*'Datos Básicos  Opera 2011'!D35+16*'Datos Básicos  Opera 2011'!D36+8.5*'Datos Básicos  Opera 2011'!D37+2.5*'Datos Básicos  Opera 2011'!D38)/('Datos Básicos  Opera 2011'!D35+'Datos Básicos  Opera 2011'!D36+'Datos Básicos  Opera 2011'!D37+'Datos Básicos  Opera 2011'!D38)</f>
        <v>11.720164609053498</v>
      </c>
      <c r="E13" s="43">
        <f>(22*'Datos Básicos  Opera 2011'!E35+16*'Datos Básicos  Opera 2011'!E36+8.5*'Datos Básicos  Opera 2011'!E37+2.5*'Datos Básicos  Opera 2011'!E38)/('Datos Básicos  Opera 2011'!E35+'Datos Básicos  Opera 2011'!E36+'Datos Básicos  Opera 2011'!E37+'Datos Básicos  Opera 2011'!E38)</f>
        <v>8.924342105263158</v>
      </c>
      <c r="F13" s="43">
        <f>(22*'Datos Básicos  Opera 2011'!F35+16*'Datos Básicos  Opera 2011'!F36+8.5*'Datos Básicos  Opera 2011'!F37+2.5*'Datos Básicos  Opera 2011'!F38)/('Datos Básicos  Opera 2011'!F35+'Datos Básicos  Opera 2011'!F36+'Datos Básicos  Opera 2011'!F37+'Datos Básicos  Opera 2011'!F38)</f>
        <v>2.5</v>
      </c>
      <c r="G13" s="43">
        <f>(22*'Datos Básicos  Opera 2011'!G35+16*'Datos Básicos  Opera 2011'!G36+8.5*'Datos Básicos  Opera 2011'!G37+2.5*'Datos Básicos  Opera 2011'!G38)/('Datos Básicos  Opera 2011'!G35+'Datos Básicos  Opera 2011'!G36+'Datos Básicos  Opera 2011'!G37+'Datos Básicos  Opera 2011'!G38)</f>
        <v>8.5</v>
      </c>
      <c r="H13" s="43">
        <f>(22*'Datos Básicos  Opera 2011'!H35+16*'Datos Básicos  Opera 2011'!H36+8.5*'Datos Básicos  Opera 2011'!H37+2.5*'Datos Básicos  Opera 2011'!H38)/('Datos Básicos  Opera 2011'!H35+'Datos Básicos  Opera 2011'!H36+'Datos Básicos  Opera 2011'!H37+'Datos Básicos  Opera 2011'!H38)</f>
        <v>9.900840940774385</v>
      </c>
    </row>
    <row r="14" spans="1:8" ht="12.75">
      <c r="A14" s="30" t="s">
        <v>205</v>
      </c>
      <c r="B14" s="13" t="s">
        <v>195</v>
      </c>
      <c r="C14" s="16" t="s">
        <v>162</v>
      </c>
      <c r="D14" s="42">
        <f>(((((+D8*'Datos Básicos  Opera 2011'!D10)*'Datos Básicos  Opera 2011'!D9))*30)/1000/('Datos Básicos  Opera 2011'!D22))*100</f>
        <v>12.7230404779071</v>
      </c>
      <c r="E14" s="42">
        <f>(((((+E8*'Datos Básicos  Opera 2011'!E10)*'Datos Básicos  Opera 2011'!E9))*30)/1000/('Datos Básicos  Opera 2011'!E22))*100</f>
        <v>8.21917808219178</v>
      </c>
      <c r="F14" s="42">
        <f>(((((+F8*'Datos Básicos  Opera 2011'!F10)*'Datos Básicos  Opera 2011'!F9))*30)/1000/('Datos Básicos  Opera 2011'!F22))*100</f>
        <v>9.703447237693814</v>
      </c>
      <c r="G14" s="42">
        <f>(((((+G8*'Datos Básicos  Opera 2011'!G10)*'Datos Básicos  Opera 2011'!G9))*30)/1000/('Datos Básicos  Opera 2011'!G22))*100</f>
        <v>10.21190121845274</v>
      </c>
      <c r="H14" s="42">
        <f>(((((+H8*'Datos Básicos  Opera 2011'!H10)*'Datos Básicos  Opera 2011'!H9))*30)/1000/('Datos Básicos  Opera 2011'!H22))*100</f>
        <v>11.552567287828536</v>
      </c>
    </row>
    <row r="15" spans="1:7" ht="12.75">
      <c r="A15" s="2"/>
      <c r="B15" s="2"/>
      <c r="D15" s="20"/>
      <c r="E15" s="20"/>
      <c r="F15" s="20"/>
      <c r="G15" s="20"/>
    </row>
    <row r="16" spans="1:7" ht="15.75">
      <c r="A16" s="10" t="s">
        <v>2</v>
      </c>
      <c r="B16" s="11" t="s">
        <v>176</v>
      </c>
      <c r="D16" s="20"/>
      <c r="E16" s="20"/>
      <c r="F16" s="20"/>
      <c r="G16" s="20"/>
    </row>
    <row r="17" spans="1:8" ht="12.75">
      <c r="A17" s="14" t="s">
        <v>206</v>
      </c>
      <c r="B17" s="13" t="s">
        <v>177</v>
      </c>
      <c r="C17" s="16" t="s">
        <v>162</v>
      </c>
      <c r="D17" s="40">
        <f>(+'Datos Básicos  Opera 2011'!D19/'Datos Básicos  Opera 2011'!D14)*100</f>
        <v>0</v>
      </c>
      <c r="E17" s="40">
        <f>(+'Datos Básicos  Opera 2011'!E19/'Datos Básicos  Opera 2011'!E14)*100</f>
        <v>0</v>
      </c>
      <c r="F17" s="40">
        <f>(+'Datos Básicos  Opera 2011'!F19/'Datos Básicos  Opera 2011'!F14)*100</f>
        <v>0.9523809523809524</v>
      </c>
      <c r="G17" s="40">
        <f>(+'Datos Básicos  Opera 2011'!G19/'Datos Básicos  Opera 2011'!G14)*100</f>
        <v>0</v>
      </c>
      <c r="H17" s="40">
        <f>(+'Datos Básicos  Opera 2011'!H19/'Datos Básicos  Opera 2011'!H14)*100</f>
        <v>0.10051028297510438</v>
      </c>
    </row>
    <row r="18" spans="1:8" ht="12.75">
      <c r="A18" s="14" t="s">
        <v>207</v>
      </c>
      <c r="B18" s="13" t="s">
        <v>178</v>
      </c>
      <c r="C18" s="16" t="s">
        <v>162</v>
      </c>
      <c r="D18" s="40" t="e">
        <f>(+'Datos Básicos  Opera 2011'!D20/'Datos Básicos  Opera 2011'!D19)*100</f>
        <v>#DIV/0!</v>
      </c>
      <c r="E18" s="40" t="e">
        <f>(+'Datos Básicos  Opera 2011'!E20/'Datos Básicos  Opera 2011'!E19)*100</f>
        <v>#DIV/0!</v>
      </c>
      <c r="F18" s="40">
        <f>(+'Datos Básicos  Opera 2011'!F20/'Datos Básicos  Opera 2011'!F19)*100</f>
        <v>0</v>
      </c>
      <c r="G18" s="40" t="e">
        <f>(+'Datos Básicos  Opera 2011'!G20/'Datos Básicos  Opera 2011'!G19)*100</f>
        <v>#DIV/0!</v>
      </c>
      <c r="H18" s="40">
        <f>(+'Datos Básicos  Opera 2011'!H20/'Datos Básicos  Opera 2011'!H19)*100</f>
        <v>0</v>
      </c>
    </row>
    <row r="19" spans="1:8" ht="12.75">
      <c r="A19" s="14" t="s">
        <v>208</v>
      </c>
      <c r="B19" s="47" t="s">
        <v>281</v>
      </c>
      <c r="C19" s="48" t="s">
        <v>162</v>
      </c>
      <c r="D19" s="46">
        <v>46.3</v>
      </c>
      <c r="E19" s="46">
        <v>57</v>
      </c>
      <c r="F19" s="46">
        <v>61</v>
      </c>
      <c r="G19" s="46">
        <v>63.7</v>
      </c>
      <c r="H19" s="46">
        <v>64.7</v>
      </c>
    </row>
    <row r="20" spans="1:8" ht="12.75">
      <c r="A20" s="14" t="s">
        <v>209</v>
      </c>
      <c r="B20" s="19" t="s">
        <v>179</v>
      </c>
      <c r="C20" s="14" t="s">
        <v>162</v>
      </c>
      <c r="D20" s="40">
        <f>(+'Datos Básicos  Opera 2011'!D70/'Datos Básicos  Opera 2011'!D63)*100</f>
        <v>132.9232161914926</v>
      </c>
      <c r="E20" s="40">
        <f>(+'Datos Básicos  Opera 2011'!E70/'Datos Básicos  Opera 2011'!E63)*100</f>
        <v>46.14870509607351</v>
      </c>
      <c r="F20" s="40">
        <f>(+'Datos Básicos  Opera 2011'!F70/'Datos Básicos  Opera 2011'!F63)*100</f>
        <v>175</v>
      </c>
      <c r="G20" s="40">
        <f>(+'Datos Básicos  Opera 2011'!G70/'Datos Básicos  Opera 2011'!G63)*100</f>
        <v>110.4471164070894</v>
      </c>
      <c r="H20" s="40">
        <f>(+'Datos Básicos  Opera 2011'!H70/'Datos Básicos  Opera 2011'!H63)*100</f>
        <v>132.212671650178</v>
      </c>
    </row>
    <row r="21" spans="1:8" ht="12.75">
      <c r="A21" s="14" t="s">
        <v>210</v>
      </c>
      <c r="B21" s="19" t="s">
        <v>180</v>
      </c>
      <c r="C21" s="14" t="s">
        <v>162</v>
      </c>
      <c r="D21" s="40">
        <f>(+'Datos Básicos  Opera 2011'!D73/'Datos Básicos  Opera 2011'!D72)*100</f>
        <v>0.24060150375939848</v>
      </c>
      <c r="E21" s="40">
        <f>(+'Datos Básicos  Opera 2011'!E73/'Datos Básicos  Opera 2011'!E72)*100</f>
        <v>0.10526315789473684</v>
      </c>
      <c r="F21" s="40">
        <f>(+'Datos Básicos  Opera 2011'!F73/'Datos Básicos  Opera 2011'!F72)*100</f>
        <v>0.21978021978021978</v>
      </c>
      <c r="G21" s="40">
        <f>(+'Datos Básicos  Opera 2011'!G73/'Datos Básicos  Opera 2011'!G72)*100</f>
        <v>0.3652711435796572</v>
      </c>
      <c r="H21" s="40">
        <f>(+'Datos Básicos  Opera 2011'!H73/'Datos Básicos  Opera 2011'!H72)*100</f>
        <v>0.2406458624437199</v>
      </c>
    </row>
    <row r="22" spans="1:8" ht="12.75">
      <c r="A22" s="14" t="s">
        <v>211</v>
      </c>
      <c r="B22" s="97" t="s">
        <v>288</v>
      </c>
      <c r="C22" s="14" t="s">
        <v>227</v>
      </c>
      <c r="D22" s="39">
        <f>+'Datos Básicos  Opera 2011'!D63/'Datos Básicos  Opera 2011'!D14</f>
        <v>757.4905263157895</v>
      </c>
      <c r="E22" s="39">
        <f>+'Datos Básicos  Opera 2011'!E63/'Datos Básicos  Opera 2011'!E14</f>
        <v>201.6</v>
      </c>
      <c r="F22" s="39">
        <f>+'Datos Básicos  Opera 2011'!F63/'Datos Básicos  Opera 2011'!F14</f>
        <v>748.1318681318681</v>
      </c>
      <c r="G22" s="39">
        <f>+'Datos Básicos  Opera 2011'!G63/'Datos Básicos  Opera 2011'!G14</f>
        <v>588.1053917553917</v>
      </c>
      <c r="H22" s="39">
        <f>+'Datos Básicos  Opera 2011'!H63/'Datos Básicos  Opera 2011'!H14</f>
        <v>671.272230168548</v>
      </c>
    </row>
    <row r="23" spans="1:8" ht="12.75">
      <c r="A23" s="14" t="s">
        <v>212</v>
      </c>
      <c r="B23" s="97" t="s">
        <v>289</v>
      </c>
      <c r="C23" s="14" t="s">
        <v>227</v>
      </c>
      <c r="D23" s="39">
        <f>+'Datos Básicos  Opera 2011'!D64/'Datos Básicos  Opera 2011'!D16</f>
        <v>592.739135975532</v>
      </c>
      <c r="E23" s="39">
        <f>+'Datos Básicos  Opera 2011'!E64/'Datos Básicos  Opera 2011'!E16</f>
        <v>420</v>
      </c>
      <c r="F23" s="39" t="e">
        <f>+'Datos Básicos  Opera 2011'!F64/'Datos Básicos  Opera 2011'!F16</f>
        <v>#DIV/0!</v>
      </c>
      <c r="G23" s="39">
        <f>+'Datos Básicos  Opera 2011'!G64/'Datos Básicos  Opera 2011'!G16</f>
        <v>0</v>
      </c>
      <c r="H23" s="39">
        <f>+'Datos Básicos  Opera 2011'!H64/'Datos Básicos  Opera 2011'!H16</f>
        <v>564.5963323522753</v>
      </c>
    </row>
    <row r="24" spans="1:8" ht="12.75">
      <c r="A24" s="14" t="s">
        <v>213</v>
      </c>
      <c r="B24" s="19" t="s">
        <v>181</v>
      </c>
      <c r="C24" s="14" t="s">
        <v>228</v>
      </c>
      <c r="D24" s="39">
        <f>((+'Datos Básicos  Opera 2011'!D63/'Datos Básicos  Opera 2011'!D14)/'Datos Básicos  Opera 2011'!$B$98)*30</f>
        <v>4.1317665071770335</v>
      </c>
      <c r="E24" s="39">
        <f>((+'Datos Básicos  Opera 2011'!E63/'Datos Básicos  Opera 2011'!E14)/'Datos Básicos  Opera 2011'!$B$98)*30</f>
        <v>1.0996363636363635</v>
      </c>
      <c r="F24" s="39">
        <f>((+'Datos Básicos  Opera 2011'!F63/'Datos Básicos  Opera 2011'!F14)/'Datos Básicos  Opera 2011'!$B$98)*30</f>
        <v>4.080719280719281</v>
      </c>
      <c r="G24" s="39">
        <f>((+'Datos Básicos  Opera 2011'!G63/'Datos Básicos  Opera 2011'!G14)/'Datos Básicos  Opera 2011'!$B$98)*30</f>
        <v>3.2078475913930458</v>
      </c>
      <c r="H24" s="39">
        <f>((+'Datos Básicos  Opera 2011'!H63/'Datos Básicos  Opera 2011'!H14)/'Datos Básicos  Opera 2011'!$B$98)*30</f>
        <v>3.6614848918284437</v>
      </c>
    </row>
    <row r="25" spans="4:8" ht="12.75">
      <c r="D25" s="29"/>
      <c r="E25" s="29"/>
      <c r="F25" s="29"/>
      <c r="G25" s="29"/>
      <c r="H25" s="29"/>
    </row>
    <row r="26" spans="1:2" ht="15.75">
      <c r="A26" s="9" t="s">
        <v>3</v>
      </c>
      <c r="B26" s="8" t="s">
        <v>4</v>
      </c>
    </row>
    <row r="27" spans="1:8" ht="12.75">
      <c r="A27" s="14" t="s">
        <v>214</v>
      </c>
      <c r="B27" s="24" t="s">
        <v>182</v>
      </c>
      <c r="C27" s="14" t="s">
        <v>230</v>
      </c>
      <c r="D27" s="40">
        <f>(+'Datos Básicos  Opera 2011'!D40/'Datos Básicos  Opera 2011'!D14)*1000</f>
        <v>4.81203007518797</v>
      </c>
      <c r="E27" s="40">
        <f>(+'Datos Básicos  Opera 2011'!E40/'Datos Básicos  Opera 2011'!E14)*1000</f>
        <v>1.4035087719298245</v>
      </c>
      <c r="F27" s="40">
        <f>(+'Datos Básicos  Opera 2011'!F40/'Datos Básicos  Opera 2011'!F14)*1000</f>
        <v>4.395604395604396</v>
      </c>
      <c r="G27" s="40">
        <f>(+'Datos Básicos  Opera 2011'!G40/'Datos Básicos  Opera 2011'!G14)*1000</f>
        <v>3.822003822003822</v>
      </c>
      <c r="H27" s="40">
        <f>(+'Datos Básicos  Opera 2011'!H40/'Datos Básicos  Opera 2011'!H14)*1000</f>
        <v>4.2523581258698</v>
      </c>
    </row>
    <row r="28" spans="1:8" ht="12.75">
      <c r="A28" s="14" t="s">
        <v>215</v>
      </c>
      <c r="B28" s="24" t="s">
        <v>183</v>
      </c>
      <c r="C28" s="14" t="s">
        <v>230</v>
      </c>
      <c r="D28" s="41">
        <f>(+'Datos Básicos  Opera 2011'!D41/'Datos Básicos  Opera 2011'!D16)*1000</f>
        <v>5.989550146552823</v>
      </c>
      <c r="E28" s="41">
        <f>(+'Datos Básicos  Opera 2011'!E41/'Datos Básicos  Opera 2011'!E16)*1000</f>
        <v>2.4968789013732833</v>
      </c>
      <c r="F28" s="41" t="e">
        <f>(+'Datos Básicos  Opera 2011'!F41/'Datos Básicos  Opera 2011'!F16)*1000</f>
        <v>#DIV/0!</v>
      </c>
      <c r="G28" s="41">
        <f>(+'Datos Básicos  Opera 2011'!G41/'Datos Básicos  Opera 2011'!G16)*1000</f>
        <v>0</v>
      </c>
      <c r="H28" s="41">
        <f>(+'Datos Básicos  Opera 2011'!H41/'Datos Básicos  Opera 2011'!H16)*1000</f>
        <v>5.546751188589541</v>
      </c>
    </row>
    <row r="29" spans="1:8" ht="12.75">
      <c r="A29" s="14" t="s">
        <v>216</v>
      </c>
      <c r="B29" s="24" t="s">
        <v>184</v>
      </c>
      <c r="C29" s="14" t="s">
        <v>231</v>
      </c>
      <c r="D29" s="40">
        <f>SUM(D27:D28)</f>
        <v>10.801580221740792</v>
      </c>
      <c r="E29" s="40">
        <f>SUM(E27:E28)</f>
        <v>3.9003876733031078</v>
      </c>
      <c r="F29" s="40">
        <f>F27</f>
        <v>4.395604395604396</v>
      </c>
      <c r="G29" s="40">
        <f>SUM(G27:G28)</f>
        <v>3.822003822003822</v>
      </c>
      <c r="H29" s="40">
        <f>SUM(H27:H28)</f>
        <v>9.79910931445934</v>
      </c>
    </row>
    <row r="30" spans="1:2" ht="12.75">
      <c r="A30" s="3"/>
      <c r="B30" s="2"/>
    </row>
    <row r="31" spans="1:2" ht="12.75">
      <c r="A31" s="2"/>
      <c r="B31" s="2"/>
    </row>
    <row r="32" spans="1:2" ht="15.75">
      <c r="A32" s="9" t="s">
        <v>5</v>
      </c>
      <c r="B32" s="8" t="s">
        <v>185</v>
      </c>
    </row>
    <row r="33" spans="1:8" ht="14.25">
      <c r="A33" s="14" t="s">
        <v>217</v>
      </c>
      <c r="B33" s="24" t="s">
        <v>188</v>
      </c>
      <c r="C33" s="14" t="s">
        <v>187</v>
      </c>
      <c r="D33" s="39">
        <f>+'Datos Básicos  Opera 2011'!D49/'Datos Básicos  Opera 2011'!D25</f>
        <v>3.0439812843575034</v>
      </c>
      <c r="E33" s="39">
        <f>+'Datos Básicos  Opera 2011'!E49/'Datos Básicos  Opera 2011'!E25</f>
        <v>0.7020076712328767</v>
      </c>
      <c r="F33" s="39">
        <f>+'Datos Básicos  Opera 2011'!F49/'Datos Básicos  Opera 2011'!F25</f>
        <v>1.515120947404523</v>
      </c>
      <c r="G33" s="39">
        <f>+'Datos Básicos  Opera 2011'!G49/'Datos Básicos  Opera 2011'!G25</f>
        <v>0.8368826233826121</v>
      </c>
      <c r="H33" s="39">
        <f>+'Datos Básicos  Opera 2011'!H49/'Datos Básicos  Opera 2011'!H25</f>
        <v>2.206214962542</v>
      </c>
    </row>
    <row r="34" spans="1:8" ht="14.25">
      <c r="A34" s="14" t="s">
        <v>218</v>
      </c>
      <c r="B34" s="24" t="s">
        <v>189</v>
      </c>
      <c r="C34" s="14" t="s">
        <v>187</v>
      </c>
      <c r="D34" s="39">
        <f>(+'Datos Básicos  Opera 2011'!D63/'Datos Básicos  Opera 2011'!D25)</f>
        <v>1.3808366545921529</v>
      </c>
      <c r="E34" s="39">
        <f>(+'Datos Básicos  Opera 2011'!E63/'Datos Básicos  Opera 2011'!E25)</f>
        <v>0.5523287671232877</v>
      </c>
      <c r="F34" s="39">
        <f>(+'Datos Básicos  Opera 2011'!F63/'Datos Básicos  Opera 2011'!F25)</f>
        <v>1.3734944620412775</v>
      </c>
      <c r="G34" s="39">
        <f>(+'Datos Básicos  Opera 2011'!G63/'Datos Básicos  Opera 2011'!G25)</f>
        <v>0.5843564492065645</v>
      </c>
      <c r="H34" s="39">
        <f>(+'Datos Básicos  Opera 2011'!H63/'Datos Básicos  Opera 2011'!H25)</f>
        <v>1.132431268160865</v>
      </c>
    </row>
    <row r="35" spans="1:8" ht="12.75">
      <c r="A35" s="14" t="s">
        <v>219</v>
      </c>
      <c r="B35" s="24" t="s">
        <v>190</v>
      </c>
      <c r="C35" s="16" t="s">
        <v>162</v>
      </c>
      <c r="D35" s="39">
        <f>(+'Datos Básicos  Opera 2011'!D45/'Datos Básicos  Opera 2011'!D49)*100</f>
        <v>24.947990549140727</v>
      </c>
      <c r="E35" s="39">
        <f>(+'Datos Básicos  Opera 2011'!E45/'Datos Básicos  Opera 2011'!E49)*100</f>
        <v>31.632418479971093</v>
      </c>
      <c r="F35" s="39">
        <f>(+'Datos Básicos  Opera 2011'!F45/'Datos Básicos  Opera 2011'!F49)*100</f>
        <v>30.758988015978694</v>
      </c>
      <c r="G35" s="39">
        <f>(+'Datos Básicos  Opera 2011'!G45/'Datos Básicos  Opera 2011'!G49)*100</f>
        <v>17.755558760215404</v>
      </c>
      <c r="H35" s="39">
        <f>(+'Datos Básicos  Opera 2011'!H45/'Datos Básicos  Opera 2011'!H49)*100</f>
        <v>24.82335763160822</v>
      </c>
    </row>
    <row r="36" spans="1:8" ht="12.75">
      <c r="A36" s="14" t="s">
        <v>220</v>
      </c>
      <c r="B36" s="24" t="s">
        <v>191</v>
      </c>
      <c r="C36" s="16" t="s">
        <v>162</v>
      </c>
      <c r="D36" s="39">
        <f>(+'Datos Básicos  Opera 2011'!D47/'Datos Básicos  Opera 2011'!D49)*100</f>
        <v>1.080644193313938</v>
      </c>
      <c r="E36" s="39">
        <f>(+'Datos Básicos  Opera 2011'!E47/'Datos Básicos  Opera 2011'!E49)*100</f>
        <v>0</v>
      </c>
      <c r="F36" s="39">
        <f>(+'Datos Básicos  Opera 2011'!F47/'Datos Básicos  Opera 2011'!F49)*100</f>
        <v>0</v>
      </c>
      <c r="G36" s="39">
        <f>(+'Datos Básicos  Opera 2011'!G47/'Datos Básicos  Opera 2011'!G49)*100</f>
        <v>0</v>
      </c>
      <c r="H36" s="39">
        <f>(+'Datos Básicos  Opera 2011'!H47/'Datos Básicos  Opera 2011'!H49)*100</f>
        <v>0.8867960458126283</v>
      </c>
    </row>
    <row r="37" spans="1:8" ht="12.75">
      <c r="A37" s="14" t="s">
        <v>221</v>
      </c>
      <c r="B37" s="24" t="s">
        <v>192</v>
      </c>
      <c r="C37" s="16" t="s">
        <v>162</v>
      </c>
      <c r="D37" s="39">
        <f>(+'Datos Básicos  Opera 2011'!D46/'Datos Básicos  Opera 2011'!D49)*100</f>
        <v>73.15879794614719</v>
      </c>
      <c r="E37" s="39">
        <f>(+'Datos Básicos  Opera 2011'!E46/'Datos Básicos  Opera 2011'!E49)*100</f>
        <v>68.3675815200289</v>
      </c>
      <c r="F37" s="39">
        <f>(+'Datos Básicos  Opera 2011'!F46/'Datos Básicos  Opera 2011'!F49)*100</f>
        <v>69.2410119840213</v>
      </c>
      <c r="G37" s="39">
        <f>(+'Datos Básicos  Opera 2011'!G46/'Datos Básicos  Opera 2011'!G49)*100</f>
        <v>54.89097532994144</v>
      </c>
      <c r="H37" s="39">
        <f>(+'Datos Básicos  Opera 2011'!H46/'Datos Básicos  Opera 2011'!H49)*100</f>
        <v>71.12848076101916</v>
      </c>
    </row>
    <row r="38" spans="1:8" ht="12.75">
      <c r="A38" s="14" t="s">
        <v>222</v>
      </c>
      <c r="B38" s="24" t="s">
        <v>186</v>
      </c>
      <c r="C38" s="16" t="s">
        <v>162</v>
      </c>
      <c r="D38" s="39">
        <f>(+'Datos Básicos  Opera 2011'!D49/'Datos Básicos  Opera 2011'!D70)*100</f>
        <v>165.8436433648099</v>
      </c>
      <c r="E38" s="39">
        <f>(+'Datos Básicos  Opera 2011'!E49/'Datos Básicos  Opera 2011'!E70)*100</f>
        <v>275.41315170166547</v>
      </c>
      <c r="F38" s="39">
        <f>(+'Datos Básicos  Opera 2011'!F49/'Datos Básicos  Opera 2011'!F70)*100</f>
        <v>63.035084774215214</v>
      </c>
      <c r="G38" s="39">
        <f>(+'Datos Básicos  Opera 2011'!G49/'Datos Básicos  Opera 2011'!G70)*100</f>
        <v>129.66785520455423</v>
      </c>
      <c r="H38" s="39">
        <f>(+'Datos Básicos  Opera 2011'!H49/'Datos Básicos  Opera 2011'!H70)*100</f>
        <v>147.35432659164601</v>
      </c>
    </row>
    <row r="39" ht="12.75"/>
    <row r="40" spans="1:2" ht="15.75">
      <c r="A40" s="9" t="s">
        <v>6</v>
      </c>
      <c r="B40" s="8" t="s">
        <v>7</v>
      </c>
    </row>
    <row r="41" spans="1:8" ht="12.75">
      <c r="A41" s="14" t="s">
        <v>223</v>
      </c>
      <c r="B41" s="13" t="s">
        <v>194</v>
      </c>
      <c r="C41" s="16" t="s">
        <v>162</v>
      </c>
      <c r="D41" s="38">
        <f>(+'Datos Básicos  Opera 2011'!D23/'Datos Básicos  Opera 2011'!D22)*100</f>
        <v>0.34578810873114973</v>
      </c>
      <c r="E41" s="38">
        <f>(+'Datos Básicos  Opera 2011'!E23/'Datos Básicos  Opera 2011'!E22)*100</f>
        <v>0</v>
      </c>
      <c r="F41" s="38">
        <f>(+'Datos Básicos  Opera 2011'!F23/'Datos Básicos  Opera 2011'!F22)*100</f>
        <v>0</v>
      </c>
      <c r="G41" s="38">
        <f>(+'Datos Básicos  Opera 2011'!G23/'Datos Básicos  Opera 2011'!G22)*100</f>
        <v>0</v>
      </c>
      <c r="H41" s="38">
        <f>(+'Datos Básicos  Opera 2011'!H23/'Datos Básicos  Opera 2011'!H22)*100</f>
        <v>0.20566335954906403</v>
      </c>
    </row>
    <row r="42" spans="1:8" ht="12.75">
      <c r="A42" s="14" t="s">
        <v>224</v>
      </c>
      <c r="B42" s="13" t="s">
        <v>193</v>
      </c>
      <c r="C42" s="16" t="s">
        <v>162</v>
      </c>
      <c r="D42" s="38">
        <f>(+'Datos Básicos  Opera 2011'!D24/'Datos Básicos  Opera 2011'!D22)*100</f>
        <v>99.65421189126886</v>
      </c>
      <c r="E42" s="38">
        <f>(+'Datos Básicos  Opera 2011'!E24/'Datos Básicos  Opera 2011'!E22)*100</f>
        <v>100</v>
      </c>
      <c r="F42" s="38">
        <f>(+'Datos Básicos  Opera 2011'!F24/'Datos Básicos  Opera 2011'!F22)*100</f>
        <v>100</v>
      </c>
      <c r="G42" s="38">
        <f>(+'Datos Básicos  Opera 2011'!G24/'Datos Básicos  Opera 2011'!G22)*100</f>
        <v>100</v>
      </c>
      <c r="H42" s="38">
        <f>(+'Datos Básicos  Opera 2011'!H24/'Datos Básicos  Opera 2011'!H22)*100</f>
        <v>99.79433664045094</v>
      </c>
    </row>
    <row r="43" spans="1:8" ht="25.5">
      <c r="A43" s="14" t="s">
        <v>225</v>
      </c>
      <c r="B43" s="18" t="s">
        <v>237</v>
      </c>
      <c r="C43" s="14" t="s">
        <v>68</v>
      </c>
      <c r="D43" s="38">
        <f>+'Datos Básicos  Opera 2011'!D81/'Datos Básicos  Opera 2011'!D87</f>
        <v>0.7954545454545454</v>
      </c>
      <c r="E43" s="38">
        <f>+'Datos Básicos  Opera 2011'!E81/'Datos Básicos  Opera 2011'!E87</f>
        <v>1.1639185257032008</v>
      </c>
      <c r="F43" s="38">
        <f>+'Datos Básicos  Opera 2011'!F81/'Datos Básicos  Opera 2011'!F87</f>
        <v>2.875</v>
      </c>
      <c r="G43" s="38">
        <f>+'Datos Básicos  Opera 2011'!G81/'Datos Básicos  Opera 2011'!G87</f>
        <v>3.75</v>
      </c>
      <c r="H43" s="38">
        <f>+'Datos Básicos  Opera 2011'!H81/'Datos Básicos  Opera 2011'!H87</f>
        <v>1.9032976354575337</v>
      </c>
    </row>
    <row r="44" spans="1:8" ht="25.5">
      <c r="A44" s="14" t="s">
        <v>226</v>
      </c>
      <c r="B44" s="23" t="s">
        <v>239</v>
      </c>
      <c r="C44" s="14" t="s">
        <v>68</v>
      </c>
      <c r="D44" s="38">
        <f>IF('Datos Básicos  Opera 2011'!D88&gt;0,'Datos Básicos  Opera 2011'!D85/'Datos Básicos  Opera 2011'!D88,"ND")</f>
        <v>0.06</v>
      </c>
      <c r="E44" s="38">
        <f>IF('Datos Básicos  Opera 2011'!E88&gt;0,'Datos Básicos  Opera 2011'!E85/'Datos Básicos  Opera 2011'!E88,"ND")</f>
        <v>3.243243243243243</v>
      </c>
      <c r="F44" s="38" t="str">
        <f>IF('Datos Básicos  Opera 2011'!F88&gt;0,'Datos Básicos  Opera 2011'!F85/'Datos Básicos  Opera 2011'!F88,"ND")</f>
        <v>ND</v>
      </c>
      <c r="G44" s="38">
        <f>IF('Datos Básicos  Opera 2011'!G88&gt;0,'Datos Básicos  Opera 2011'!G85/'Datos Básicos  Opera 2011'!G88,"ND")</f>
        <v>0</v>
      </c>
      <c r="H44" s="38">
        <f>IF('Datos Básicos  Opera 2011'!H88&gt;0,'Datos Básicos  Opera 2011'!H85/'Datos Básicos  Opera 2011'!H88,"ND")</f>
        <v>0.400593471810089</v>
      </c>
    </row>
  </sheetData>
  <sheetProtection/>
  <printOptions horizontalCentered="1" verticalCentered="1"/>
  <pageMargins left="0.35433070866141736" right="0.2362204724409449" top="0.51" bottom="0.15748031496062992" header="0" footer="0"/>
  <pageSetup fitToHeight="1" fitToWidth="1" horizontalDpi="300" verticalDpi="300" orientation="landscape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.28515625" style="0" customWidth="1"/>
    <col min="2" max="2" width="7.8515625" style="0" customWidth="1"/>
    <col min="3" max="3" width="44.00390625" style="0" customWidth="1"/>
    <col min="4" max="4" width="12.57421875" style="0" customWidth="1"/>
    <col min="5" max="5" width="12.140625" style="0" customWidth="1"/>
    <col min="6" max="6" width="13.28125" style="0" customWidth="1"/>
    <col min="7" max="7" width="12.140625" style="0" customWidth="1"/>
    <col min="8" max="8" width="12.8515625" style="0" customWidth="1"/>
  </cols>
  <sheetData>
    <row r="1" ht="5.25" customHeight="1"/>
    <row r="2" spans="5:8" ht="15" customHeight="1">
      <c r="E2" s="104"/>
      <c r="F2" s="104"/>
      <c r="G2" s="104"/>
      <c r="H2" s="104"/>
    </row>
    <row r="3" spans="5:8" ht="18" customHeight="1">
      <c r="E3" s="105" t="s">
        <v>261</v>
      </c>
      <c r="F3" s="105"/>
      <c r="G3" s="105"/>
      <c r="H3" s="105"/>
    </row>
    <row r="4" spans="2:8" ht="15">
      <c r="B4" s="34" t="s">
        <v>27</v>
      </c>
      <c r="C4" s="28" t="s">
        <v>8</v>
      </c>
      <c r="D4" s="28" t="s">
        <v>26</v>
      </c>
      <c r="E4" s="32" t="s">
        <v>257</v>
      </c>
      <c r="F4" s="32" t="s">
        <v>258</v>
      </c>
      <c r="G4" s="32" t="s">
        <v>259</v>
      </c>
      <c r="H4" s="32" t="s">
        <v>260</v>
      </c>
    </row>
    <row r="5" spans="3:8" ht="38.25">
      <c r="C5" s="35" t="s">
        <v>256</v>
      </c>
      <c r="E5" s="31" t="s">
        <v>263</v>
      </c>
      <c r="F5" s="31" t="s">
        <v>264</v>
      </c>
      <c r="G5" s="31" t="s">
        <v>265</v>
      </c>
      <c r="H5" s="31" t="s">
        <v>266</v>
      </c>
    </row>
    <row r="6" spans="3:8" ht="15.75">
      <c r="C6" s="35" t="s">
        <v>262</v>
      </c>
      <c r="E6" s="106" t="s">
        <v>276</v>
      </c>
      <c r="F6" s="106"/>
      <c r="G6" s="106"/>
      <c r="H6" s="106"/>
    </row>
    <row r="7" spans="2:4" ht="15.75">
      <c r="B7" s="8" t="s">
        <v>268</v>
      </c>
      <c r="D7" s="4"/>
    </row>
    <row r="8" spans="2:8" ht="51">
      <c r="B8" s="31" t="s">
        <v>241</v>
      </c>
      <c r="C8" s="7" t="s">
        <v>242</v>
      </c>
      <c r="D8" s="33" t="s">
        <v>243</v>
      </c>
      <c r="E8" s="37">
        <f>'Datos Básicos  Opera 2011'!D92</f>
        <v>0.5801938738289154</v>
      </c>
      <c r="F8" s="37">
        <f>'Datos Básicos  Opera 2011'!E92</f>
        <v>0.3329953045190519</v>
      </c>
      <c r="G8" s="37">
        <f>'Datos Básicos  Opera 2011'!F92</f>
        <v>1.5864181091877496</v>
      </c>
      <c r="H8" s="37">
        <f>'Datos Básicos  Opera 2011'!G92</f>
        <v>0.7712011573126397</v>
      </c>
    </row>
    <row r="9" spans="2:8" ht="51">
      <c r="B9" s="31" t="s">
        <v>244</v>
      </c>
      <c r="C9" s="6" t="s">
        <v>248</v>
      </c>
      <c r="D9" s="33" t="s">
        <v>269</v>
      </c>
      <c r="E9" s="36" t="s">
        <v>271</v>
      </c>
      <c r="F9" s="36" t="s">
        <v>270</v>
      </c>
      <c r="G9" s="36" t="s">
        <v>270</v>
      </c>
      <c r="H9" s="36" t="s">
        <v>270</v>
      </c>
    </row>
    <row r="10" spans="2:8" ht="51">
      <c r="B10" s="31" t="s">
        <v>245</v>
      </c>
      <c r="C10" s="6" t="s">
        <v>249</v>
      </c>
      <c r="D10" s="33" t="s">
        <v>273</v>
      </c>
      <c r="E10" s="37">
        <f>'Datos Básicos  Opera 2011'!D93</f>
        <v>0.966585658214507</v>
      </c>
      <c r="F10" s="37">
        <f>'Datos Básicos  Opera 2011'!E93</f>
        <v>0.11953280461427541</v>
      </c>
      <c r="G10" s="37">
        <f>'Datos Básicos  Opera 2011'!F93</f>
        <v>1.3734944620412775</v>
      </c>
      <c r="H10" s="37">
        <f>'Datos Básicos  Opera 2011'!G93</f>
        <v>0.48746669496812695</v>
      </c>
    </row>
    <row r="11" spans="2:8" ht="25.5">
      <c r="B11" s="31" t="s">
        <v>246</v>
      </c>
      <c r="C11" s="6" t="s">
        <v>250</v>
      </c>
      <c r="D11" s="33" t="s">
        <v>251</v>
      </c>
      <c r="E11" s="107">
        <v>1</v>
      </c>
      <c r="F11" s="108"/>
      <c r="G11" s="108"/>
      <c r="H11" s="109"/>
    </row>
    <row r="12" spans="2:8" ht="38.25">
      <c r="B12" s="31" t="s">
        <v>247</v>
      </c>
      <c r="C12" s="7" t="s">
        <v>252</v>
      </c>
      <c r="D12" s="33" t="s">
        <v>253</v>
      </c>
      <c r="E12" s="101" t="s">
        <v>284</v>
      </c>
      <c r="F12" s="102"/>
      <c r="G12" s="102"/>
      <c r="H12" s="103"/>
    </row>
    <row r="13" spans="2:8" ht="25.5">
      <c r="B13" s="31" t="s">
        <v>254</v>
      </c>
      <c r="C13" s="7" t="s">
        <v>255</v>
      </c>
      <c r="D13" s="33" t="s">
        <v>165</v>
      </c>
      <c r="E13" s="101" t="s">
        <v>284</v>
      </c>
      <c r="F13" s="102"/>
      <c r="G13" s="102"/>
      <c r="H13" s="103"/>
    </row>
    <row r="16" spans="3:9" ht="12.75">
      <c r="C16" s="89" t="s">
        <v>267</v>
      </c>
      <c r="D16" s="91" t="str">
        <f>'Datos Básicos  Opera 2011'!B91</f>
        <v>PROMOSAS</v>
      </c>
      <c r="E16" s="91" t="str">
        <f>'Datos Básicos  Opera 2011'!D91</f>
        <v>Villanueva</v>
      </c>
      <c r="F16" s="91" t="str">
        <f>'Datos Básicos  Opera 2011'!E91</f>
        <v>San Manuel</v>
      </c>
      <c r="G16" s="91" t="str">
        <f>'Datos Básicos  Opera 2011'!F91</f>
        <v>Pimienta</v>
      </c>
      <c r="H16" s="91" t="str">
        <f>'Datos Básicos  Opera 2011'!G91</f>
        <v>Potrerillo</v>
      </c>
      <c r="I16" s="91" t="s">
        <v>287</v>
      </c>
    </row>
    <row r="17" spans="3:9" ht="38.25">
      <c r="C17" t="s">
        <v>267</v>
      </c>
      <c r="D17" s="95" t="str">
        <f>'Datos Básicos  Opera 2011'!B94</f>
        <v>Conexiones Agua Potable</v>
      </c>
      <c r="E17" s="92">
        <f>'Datos Básicos  Opera 2011'!D94</f>
        <v>16625</v>
      </c>
      <c r="F17" s="92">
        <f>'Datos Básicos  Opera 2011'!E94</f>
        <v>2850</v>
      </c>
      <c r="G17" s="92">
        <f>'Datos Básicos  Opera 2011'!F94</f>
        <v>2730</v>
      </c>
      <c r="H17" s="92">
        <f>'Datos Básicos  Opera 2011'!G94</f>
        <v>3663</v>
      </c>
      <c r="I17" s="92">
        <f>SUM(E17:H17)</f>
        <v>25868</v>
      </c>
    </row>
    <row r="18" spans="3:9" ht="38.25">
      <c r="C18" t="s">
        <v>267</v>
      </c>
      <c r="D18" s="96" t="str">
        <f>'Datos Básicos  Opera 2011'!B95</f>
        <v>Conexiones Alcantarillado Sanitario</v>
      </c>
      <c r="E18" s="93">
        <f>'Datos Básicos  Opera 2011'!D95</f>
        <v>7847</v>
      </c>
      <c r="F18" s="93">
        <f>'Datos Básicos  Opera 2011'!E95</f>
        <v>801</v>
      </c>
      <c r="G18" s="93">
        <f>'Datos Básicos  Opera 2011'!F95</f>
        <v>0</v>
      </c>
      <c r="H18" s="93">
        <f>'Datos Básicos  Opera 2011'!G95</f>
        <v>186</v>
      </c>
      <c r="I18" s="92">
        <f>SUM(E18:H18)</f>
        <v>8834</v>
      </c>
    </row>
    <row r="19" spans="4:9" ht="12.75">
      <c r="D19" s="48" t="s">
        <v>287</v>
      </c>
      <c r="E19" s="94">
        <f>SUM(E17:E18)</f>
        <v>24472</v>
      </c>
      <c r="F19" s="94">
        <f>SUM(F17:F18)</f>
        <v>3651</v>
      </c>
      <c r="G19" s="94">
        <f>SUM(G17:G18)</f>
        <v>2730</v>
      </c>
      <c r="H19" s="94">
        <f>SUM(H17:H18)</f>
        <v>3849</v>
      </c>
      <c r="I19" s="94">
        <f>SUM(I17:I18)</f>
        <v>34702</v>
      </c>
    </row>
  </sheetData>
  <sheetProtection/>
  <mergeCells count="6">
    <mergeCell ref="E13:H13"/>
    <mergeCell ref="E2:H2"/>
    <mergeCell ref="E3:H3"/>
    <mergeCell ref="E6:H6"/>
    <mergeCell ref="E11:H11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ERSAPS</dc:creator>
  <cp:keywords/>
  <dc:description/>
  <cp:lastModifiedBy>Informática</cp:lastModifiedBy>
  <cp:lastPrinted>2012-01-24T17:25:13Z</cp:lastPrinted>
  <dcterms:created xsi:type="dcterms:W3CDTF">2009-01-24T03:22:15Z</dcterms:created>
  <dcterms:modified xsi:type="dcterms:W3CDTF">2012-04-23T19:09:18Z</dcterms:modified>
  <cp:category/>
  <cp:version/>
  <cp:contentType/>
  <cp:contentStatus/>
</cp:coreProperties>
</file>