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Datos Importados" sheetId="6" r:id="rId6"/>
    <sheet name="Indicadores" sheetId="7" r:id="rId7"/>
  </sheets>
  <definedNames>
    <definedName name="_xlnm.Print_Area" localSheetId="0">'Resumen Anual '!$B$2:$O$94</definedName>
  </definedNames>
  <calcPr fullCalcOnLoad="1"/>
</workbook>
</file>

<file path=xl/sharedStrings.xml><?xml version="1.0" encoding="utf-8"?>
<sst xmlns="http://schemas.openxmlformats.org/spreadsheetml/2006/main" count="557" uniqueCount="220">
  <si>
    <t xml:space="preserve"> </t>
  </si>
  <si>
    <t>Prestador</t>
  </si>
  <si>
    <t>AGUAS DE DANLI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</si>
  <si>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</si>
  <si>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</si>
  <si>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</si>
  <si>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</si>
  <si>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</si>
  <si>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</si>
  <si>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</si>
  <si>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</si>
  <si>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</si>
  <si>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</si>
  <si>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</si>
  <si>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</si>
  <si>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</si>
  <si>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</si>
  <si>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</si>
  <si>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</si>
  <si>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</si>
  <si>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</si>
  <si>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</si>
  <si>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</si>
  <si>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</si>
  <si>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</si>
  <si>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</si>
  <si>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</si>
  <si>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</si>
  <si>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</si>
  <si>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</si>
  <si>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</si>
  <si>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</si>
  <si>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</si>
  <si>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</si>
  <si>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</si>
  <si>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</si>
  <si>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</si>
  <si>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</si>
  <si>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</si>
  <si>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</si>
  <si>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</si>
  <si>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</si>
  <si>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</si>
  <si>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</si>
  <si>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</si>
  <si>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</si>
  <si>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</si>
  <si>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</si>
  <si>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</si>
  <si>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</si>
  <si>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</si>
  <si>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</si>
  <si>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</si>
  <si>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</si>
  <si>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</si>
  <si>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</si>
  <si>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</si>
  <si>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</si>
  <si>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</si>
  <si>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</si>
  <si>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</si>
  <si>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</si>
  <si>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</si>
  <si>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</si>
  <si>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</si>
  <si>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</si>
  <si>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</si>
  <si>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</si>
  <si>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</si>
  <si>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</si>
  <si>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</si>
  <si>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</si>
  <si>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</si>
  <si>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</si>
  <si>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</si>
  <si>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</si>
  <si>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</si>
  <si>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</si>
  <si>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</si>
  <si>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</si>
  <si>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</si>
  <si>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</si>
  <si>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</si>
  <si>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</si>
  <si>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</si>
  <si>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</si>
  <si>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</si>
  <si>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</si>
  <si>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</si>
  <si>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</si>
  <si>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</si>
  <si>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</si>
  <si>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</si>
  <si>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</si>
  <si>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</si>
  <si>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</si>
  <si>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</si>
  <si>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</si>
  <si>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</si>
  <si>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</si>
  <si>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</si>
  <si>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</si>
  <si>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</si>
  <si>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</si>
  <si>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</si>
  <si>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</si>
  <si>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</si>
  <si>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</si>
  <si>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</si>
  <si>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nota: energia electrica no se ha pagado por convenio con la ENEE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</si>
  <si>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</si>
  <si>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</si>
  <si>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</si>
  <si>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</si>
  <si>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</si>
  <si>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</si>
  <si>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</si>
  <si>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</si>
  <si>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Mes</t>
  </si>
  <si>
    <t>Enero</t>
  </si>
  <si>
    <t>Febrero</t>
  </si>
  <si>
    <t>Marzo</t>
  </si>
  <si>
    <t>Abril</t>
  </si>
  <si>
    <t>Mayo</t>
  </si>
  <si>
    <t>Enviado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</si>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</sst>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"/>
    <numFmt numFmtId="168" formatCode="#,##0.00"/>
    <numFmt numFmtId="169" formatCode="0"/>
    <numFmt numFmtId="170" formatCode="0%"/>
    <numFmt numFmtId="171" formatCode="0.0%"/>
    <numFmt numFmtId="172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9.2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7.6"/>
      <color indexed="8"/>
      <name val="Calibri"/>
      <family val="2"/>
    </font>
    <font>
      <sz val="10"/>
      <color indexed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3" fillId="2" borderId="0" xfId="0" applyFont="1" applyFill="1" applyBorder="1" applyAlignment="1">
      <alignment vertical="top" wrapText="1"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0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25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8" fillId="0" borderId="27" xfId="0" applyNumberFormat="1" applyFont="1" applyBorder="1" applyAlignment="1" applyProtection="1">
      <alignment horizontal="right" vertical="center" wrapText="1"/>
      <protection locked="0"/>
    </xf>
    <xf numFmtId="164" fontId="7" fillId="4" borderId="10" xfId="0" applyFont="1" applyFill="1" applyBorder="1" applyAlignment="1">
      <alignment vertical="top" wrapText="1"/>
    </xf>
    <xf numFmtId="168" fontId="2" fillId="4" borderId="22" xfId="0" applyNumberFormat="1" applyFont="1" applyFill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9" fillId="0" borderId="3" xfId="0" applyNumberFormat="1" applyFont="1" applyBorder="1" applyAlignment="1" applyProtection="1">
      <alignment horizontal="right" vertical="center" wrapText="1"/>
      <protection/>
    </xf>
    <xf numFmtId="168" fontId="2" fillId="0" borderId="16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68" fontId="5" fillId="9" borderId="29" xfId="0" applyNumberFormat="1" applyFont="1" applyFill="1" applyBorder="1" applyAlignment="1">
      <alignment horizontal="center"/>
    </xf>
    <xf numFmtId="168" fontId="5" fillId="9" borderId="30" xfId="0" applyNumberFormat="1" applyFont="1" applyFill="1" applyBorder="1" applyAlignment="1">
      <alignment horizontal="center"/>
    </xf>
    <xf numFmtId="168" fontId="5" fillId="2" borderId="31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4" fontId="10" fillId="8" borderId="32" xfId="0" applyFont="1" applyFill="1" applyBorder="1" applyAlignment="1">
      <alignment vertical="top" wrapText="1"/>
    </xf>
    <xf numFmtId="166" fontId="11" fillId="10" borderId="3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8" fontId="2" fillId="0" borderId="3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34" xfId="0" applyFont="1" applyBorder="1" applyAlignment="1">
      <alignment/>
    </xf>
    <xf numFmtId="168" fontId="2" fillId="0" borderId="34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2" fillId="0" borderId="13" xfId="0" applyFont="1" applyFill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4" fontId="2" fillId="0" borderId="39" xfId="0" applyFont="1" applyFill="1" applyBorder="1" applyAlignment="1">
      <alignment/>
    </xf>
    <xf numFmtId="166" fontId="2" fillId="0" borderId="39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8" fontId="2" fillId="0" borderId="33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4" fontId="12" fillId="4" borderId="0" xfId="0" applyFont="1" applyFill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34" xfId="0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164" fontId="0" fillId="0" borderId="39" xfId="0" applyBorder="1" applyAlignment="1">
      <alignment/>
    </xf>
    <xf numFmtId="164" fontId="0" fillId="0" borderId="0" xfId="0" applyFill="1" applyAlignment="1">
      <alignment/>
    </xf>
    <xf numFmtId="164" fontId="12" fillId="13" borderId="0" xfId="0" applyFont="1" applyFill="1" applyAlignment="1">
      <alignment horizontal="center"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Fill="1" applyAlignment="1">
      <alignment wrapText="1"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0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34" xfId="0" applyFont="1" applyBorder="1" applyAlignment="1">
      <alignment horizontal="center"/>
    </xf>
    <xf numFmtId="164" fontId="29" fillId="0" borderId="34" xfId="0" applyFont="1" applyBorder="1" applyAlignment="1">
      <alignment horizontal="center" vertical="center"/>
    </xf>
    <xf numFmtId="171" fontId="2" fillId="0" borderId="34" xfId="19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2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0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horizontal="center" vertical="center"/>
    </xf>
    <xf numFmtId="164" fontId="2" fillId="0" borderId="39" xfId="0" applyFont="1" applyFill="1" applyBorder="1" applyAlignment="1">
      <alignment horizontal="center"/>
    </xf>
    <xf numFmtId="164" fontId="2" fillId="0" borderId="39" xfId="0" applyFont="1" applyBorder="1" applyAlignment="1">
      <alignment/>
    </xf>
    <xf numFmtId="164" fontId="29" fillId="0" borderId="39" xfId="0" applyFont="1" applyBorder="1" applyAlignment="1">
      <alignment horizontal="center" vertical="center"/>
    </xf>
    <xf numFmtId="170" fontId="2" fillId="0" borderId="39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/>
    </xf>
    <xf numFmtId="170" fontId="2" fillId="0" borderId="34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39" xfId="0" applyFont="1" applyBorder="1" applyAlignment="1">
      <alignment horizontal="center"/>
    </xf>
    <xf numFmtId="167" fontId="2" fillId="0" borderId="39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vertical="center"/>
    </xf>
    <xf numFmtId="172" fontId="2" fillId="0" borderId="34" xfId="0" applyNumberFormat="1" applyFont="1" applyBorder="1" applyAlignment="1">
      <alignment horizontal="center" vertical="center"/>
    </xf>
    <xf numFmtId="164" fontId="2" fillId="0" borderId="39" xfId="0" applyFont="1" applyBorder="1" applyAlignment="1">
      <alignment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39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D9D9D9"/>
      <rgbColor rgb="00FF9900"/>
      <rgbColor rgb="00FF6600"/>
      <rgbColor rgb="00666699"/>
      <rgbColor rgb="00CCC1DA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43022500"/>
        <c:axId val="15762485"/>
      </c:lineChart>
      <c:catAx>
        <c:axId val="4302250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62485"/>
        <c:crossesAt val="0"/>
        <c:auto val="1"/>
        <c:lblOffset val="100"/>
        <c:noMultiLvlLbl val="0"/>
      </c:catAx>
      <c:valAx>
        <c:axId val="1576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225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13869642"/>
        <c:axId val="17481203"/>
      </c:lineChart>
      <c:catAx>
        <c:axId val="1386964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81203"/>
        <c:crossesAt val="0"/>
        <c:auto val="1"/>
        <c:lblOffset val="100"/>
        <c:noMultiLvlLbl val="0"/>
      </c:catAx>
      <c:valAx>
        <c:axId val="1748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6964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73725"/>
          <c:h val="0.843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65352320"/>
        <c:axId val="13016193"/>
      </c:areaChart>
      <c:catAx>
        <c:axId val="65352320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16193"/>
        <c:crossesAt val="0"/>
        <c:auto val="1"/>
        <c:lblOffset val="100"/>
        <c:noMultiLvlLbl val="0"/>
      </c:catAx>
      <c:valAx>
        <c:axId val="13016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523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75"/>
          <c:w val="0.681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25702086"/>
        <c:axId val="28613471"/>
      </c:lineChart>
      <c:catAx>
        <c:axId val="257020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13471"/>
        <c:crossesAt val="0"/>
        <c:auto val="1"/>
        <c:lblOffset val="100"/>
        <c:noMultiLvlLbl val="0"/>
      </c:catAx>
      <c:valAx>
        <c:axId val="2861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020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075"/>
          <c:w val="0.701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28172444"/>
        <c:axId val="64850445"/>
      </c:lineChart>
      <c:catAx>
        <c:axId val="2817244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0445"/>
        <c:crossesAt val="0"/>
        <c:auto val="1"/>
        <c:lblOffset val="100"/>
        <c:noMultiLvlLbl val="0"/>
      </c:catAx>
      <c:valAx>
        <c:axId val="6485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724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2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5"/>
          <c:w val="0.70075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45495682"/>
        <c:axId val="52194315"/>
      </c:areaChart>
      <c:catAx>
        <c:axId val="45495682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94315"/>
        <c:crossesAt val="0"/>
        <c:auto val="1"/>
        <c:lblOffset val="100"/>
        <c:noMultiLvlLbl val="0"/>
      </c:catAx>
      <c:valAx>
        <c:axId val="5219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9568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4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Dotación!$A$4:$A$9</c:f>
              <c:numCache/>
            </c:numRef>
          </c:cat>
          <c:val>
            <c:numRef>
              <c:f>Dotación!$B$4:$B$9</c:f>
              <c:numCache/>
            </c:numRef>
          </c:val>
          <c:smooth val="0"/>
        </c:ser>
        <c:marker val="1"/>
        <c:axId val="44637944"/>
        <c:axId val="60119257"/>
      </c:lineChart>
      <c:catAx>
        <c:axId val="4463794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60119257"/>
        <c:crossesAt val="0"/>
        <c:auto val="1"/>
        <c:lblOffset val="100"/>
        <c:noMultiLvlLbl val="0"/>
      </c:catAx>
      <c:valAx>
        <c:axId val="60119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46379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3425"/>
          <c:y val="0.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'!$S$10:$X$10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'!$S$14:$X$14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'!$S$16:$X$16</c:f>
              <c:numCache/>
            </c:numRef>
          </c:val>
          <c:smooth val="0"/>
        </c:ser>
        <c:marker val="1"/>
        <c:axId val="54588030"/>
        <c:axId val="8477687"/>
      </c:lineChart>
      <c:catAx>
        <c:axId val="5458803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77687"/>
        <c:crossesAt val="0"/>
        <c:auto val="1"/>
        <c:lblOffset val="100"/>
        <c:noMultiLvlLbl val="0"/>
      </c:catAx>
      <c:valAx>
        <c:axId val="847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880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'!$S$70:$X$70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'!$S$3:$X$3</c:f>
              <c:numCache/>
            </c:numRef>
          </c:cat>
          <c:val>
            <c:numRef>
              <c:f>'Resumen Anual '!$S$97:$X$97</c:f>
              <c:numCache/>
            </c:numRef>
          </c:val>
          <c:smooth val="0"/>
        </c:ser>
        <c:marker val="1"/>
        <c:axId val="48089492"/>
        <c:axId val="29840613"/>
      </c:lineChart>
      <c:catAx>
        <c:axId val="480894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40613"/>
        <c:crossesAt val="0"/>
        <c:auto val="1"/>
        <c:lblOffset val="100"/>
        <c:noMultiLvlLbl val="0"/>
      </c:catAx>
      <c:valAx>
        <c:axId val="29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894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8</xdr:row>
      <xdr:rowOff>38100</xdr:rowOff>
    </xdr:from>
    <xdr:to>
      <xdr:col>7</xdr:col>
      <xdr:colOff>228600</xdr:colOff>
      <xdr:row>8</xdr:row>
      <xdr:rowOff>66675</xdr:rowOff>
    </xdr:to>
    <xdr:sp>
      <xdr:nvSpPr>
        <xdr:cNvPr id="2" name="3 Conector recto de flecha"/>
        <xdr:cNvSpPr>
          <a:spLocks/>
        </xdr:cNvSpPr>
      </xdr:nvSpPr>
      <xdr:spPr>
        <a:xfrm>
          <a:off x="3038475" y="1362075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9"/>
  <sheetViews>
    <sheetView tabSelected="1" zoomScale="82" zoomScaleNormal="82" workbookViewId="0" topLeftCell="A1">
      <selection activeCell="F59" sqref="F59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0" width="14.140625" style="1" customWidth="1"/>
    <col min="11" max="11" width="16.7109375" style="1" customWidth="1"/>
    <col min="12" max="12" width="16.00390625" style="1" customWidth="1"/>
    <col min="13" max="13" width="13.8515625" style="1" customWidth="1"/>
    <col min="14" max="14" width="14.710937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6.28125" style="1" customWidth="1"/>
    <col min="19" max="19" width="19.421875" style="1" customWidth="1"/>
    <col min="20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9" ht="12.75">
      <c r="B2" s="3" t="s">
        <v>1</v>
      </c>
      <c r="C2" s="4" t="s">
        <v>2</v>
      </c>
      <c r="D2" s="5"/>
      <c r="E2" s="5"/>
      <c r="F2" s="5"/>
      <c r="Q2" s="3" t="s">
        <v>1</v>
      </c>
      <c r="R2" s="6"/>
      <c r="S2" s="7" t="str">
        <f>C2</f>
        <v>AGUAS DE DANLI</v>
      </c>
    </row>
    <row r="3" spans="2:24" ht="12.75">
      <c r="B3" s="8" t="s">
        <v>3</v>
      </c>
      <c r="C3" s="9">
        <v>2016</v>
      </c>
      <c r="D3" s="5"/>
      <c r="E3" s="5"/>
      <c r="F3" s="5"/>
      <c r="O3" s="10">
        <f>C3</f>
        <v>2016</v>
      </c>
      <c r="Q3" s="8" t="s">
        <v>3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f>O3</f>
        <v>2016</v>
      </c>
    </row>
    <row r="4" spans="2:24" ht="12.75">
      <c r="B4" s="12"/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15</v>
      </c>
      <c r="O4" s="16" t="s">
        <v>16</v>
      </c>
      <c r="P4" s="17"/>
      <c r="Q4" s="12"/>
      <c r="R4" s="18" t="s">
        <v>16</v>
      </c>
      <c r="S4" s="18" t="s">
        <v>16</v>
      </c>
      <c r="T4" s="18" t="s">
        <v>16</v>
      </c>
      <c r="U4" s="18" t="s">
        <v>16</v>
      </c>
      <c r="V4" s="18" t="s">
        <v>16</v>
      </c>
      <c r="W4" s="18" t="s">
        <v>16</v>
      </c>
      <c r="X4" s="19" t="s">
        <v>16</v>
      </c>
    </row>
    <row r="5" spans="2:17" ht="12.75">
      <c r="B5" s="20" t="s">
        <v>17</v>
      </c>
      <c r="C5" s="21">
        <f>'Datos Importados'!B5</f>
        <v>42465</v>
      </c>
      <c r="D5" s="21">
        <f>'Datos Importados'!C5</f>
        <v>42465</v>
      </c>
      <c r="E5" s="21">
        <f>'Datos Importados'!D5</f>
        <v>42528</v>
      </c>
      <c r="F5" s="21">
        <f>'Datos Importados'!E5</f>
        <v>42528</v>
      </c>
      <c r="G5" s="21">
        <f>'Datos Importados'!F5</f>
        <v>42536</v>
      </c>
      <c r="H5" s="21">
        <f>'Datos Importados'!G5</f>
        <v>0</v>
      </c>
      <c r="I5" s="21">
        <f>'Datos Importados'!H5</f>
        <v>0</v>
      </c>
      <c r="J5" s="21">
        <f>'Datos Importados'!I5</f>
        <v>0</v>
      </c>
      <c r="K5" s="21">
        <f>'Datos Importados'!J5</f>
        <v>0</v>
      </c>
      <c r="L5" s="21">
        <f>'Datos Importados'!K5</f>
        <v>0</v>
      </c>
      <c r="M5" s="21">
        <f>'Datos Importados'!L5</f>
        <v>0</v>
      </c>
      <c r="N5" s="21">
        <f>'Datos Importados'!M5</f>
        <v>0</v>
      </c>
      <c r="O5" s="22"/>
      <c r="P5" s="23"/>
      <c r="Q5" s="20" t="s">
        <v>17</v>
      </c>
    </row>
    <row r="6" spans="2:17" ht="12.75">
      <c r="B6" s="24" t="s">
        <v>18</v>
      </c>
      <c r="C6" s="25" t="str">
        <f>'Datos Importados'!B6</f>
        <v>Enviado</v>
      </c>
      <c r="D6" s="25" t="str">
        <f>'Datos Importados'!C6</f>
        <v>Enviado</v>
      </c>
      <c r="E6" s="25" t="str">
        <f>'Datos Importados'!D6</f>
        <v>Enviado</v>
      </c>
      <c r="F6" s="25" t="str">
        <f>'Datos Importados'!E6</f>
        <v>Enviado</v>
      </c>
      <c r="G6" s="25" t="str">
        <f>'Datos Importados'!F6</f>
        <v>Enviado</v>
      </c>
      <c r="H6" s="25">
        <f>'Datos Importados'!G6</f>
        <v>0</v>
      </c>
      <c r="I6" s="25">
        <f>'Datos Importados'!H6</f>
        <v>0</v>
      </c>
      <c r="J6" s="25">
        <f>'Datos Importados'!I6</f>
        <v>0</v>
      </c>
      <c r="K6" s="25">
        <f>'Datos Importados'!J6</f>
        <v>0</v>
      </c>
      <c r="L6" s="25">
        <f>'Datos Importados'!K6</f>
        <v>0</v>
      </c>
      <c r="M6" s="25">
        <f>'Datos Importados'!L6</f>
        <v>0</v>
      </c>
      <c r="N6" s="25">
        <f>'Datos Importados'!M6</f>
        <v>0</v>
      </c>
      <c r="O6" s="26"/>
      <c r="P6" s="23"/>
      <c r="Q6" s="24" t="s">
        <v>18</v>
      </c>
    </row>
    <row r="7" spans="2:17" ht="12.75">
      <c r="B7" s="27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/>
      <c r="P7" s="23"/>
      <c r="Q7" s="27" t="s">
        <v>19</v>
      </c>
    </row>
    <row r="8" spans="2:24" ht="12.75">
      <c r="B8" s="31" t="s">
        <v>20</v>
      </c>
      <c r="C8" s="32">
        <f>'Datos Importados'!B8</f>
        <v>70103</v>
      </c>
      <c r="D8" s="32">
        <f>'Datos Importados'!C8</f>
        <v>70103</v>
      </c>
      <c r="E8" s="32">
        <f>'Datos Importados'!D8</f>
        <v>70130</v>
      </c>
      <c r="F8" s="32">
        <f>'Datos Importados'!E8</f>
        <v>70130</v>
      </c>
      <c r="G8" s="32">
        <f>'Datos Importados'!F8</f>
        <v>70130</v>
      </c>
      <c r="H8" s="32">
        <f>'Datos Importados'!G8</f>
        <v>0</v>
      </c>
      <c r="I8" s="32">
        <f>'Datos Importados'!H8</f>
        <v>0</v>
      </c>
      <c r="J8" s="32">
        <f>'Datos Importados'!I8</f>
        <v>0</v>
      </c>
      <c r="K8" s="32">
        <f>'Datos Importados'!J8</f>
        <v>0</v>
      </c>
      <c r="L8" s="32">
        <f>'Datos Importados'!K8</f>
        <v>0</v>
      </c>
      <c r="M8" s="32">
        <f>'Datos Importados'!L8</f>
        <v>0</v>
      </c>
      <c r="N8" s="32">
        <f>'Datos Importados'!M8</f>
        <v>0</v>
      </c>
      <c r="O8" s="33">
        <f>N8</f>
        <v>0</v>
      </c>
      <c r="P8" s="34"/>
      <c r="Q8" s="35" t="s">
        <v>20</v>
      </c>
      <c r="R8" s="36"/>
      <c r="S8" s="36">
        <v>60838</v>
      </c>
      <c r="T8" s="36">
        <v>65000</v>
      </c>
      <c r="U8" s="36">
        <v>65000</v>
      </c>
      <c r="V8" s="36">
        <v>67381</v>
      </c>
      <c r="W8" s="36">
        <v>68728</v>
      </c>
      <c r="X8" s="36">
        <f>O8</f>
        <v>0</v>
      </c>
    </row>
    <row r="9" spans="2:24" ht="12.75">
      <c r="B9" s="20" t="s">
        <v>21</v>
      </c>
      <c r="C9" s="37">
        <f>'Datos Importados'!B9</f>
        <v>5</v>
      </c>
      <c r="D9" s="37">
        <f>'Datos Importados'!C9</f>
        <v>5</v>
      </c>
      <c r="E9" s="37">
        <f>'Datos Importados'!D9</f>
        <v>5</v>
      </c>
      <c r="F9" s="37">
        <f>'Datos Importados'!E9</f>
        <v>5</v>
      </c>
      <c r="G9" s="37">
        <f>'Datos Importados'!F9</f>
        <v>5</v>
      </c>
      <c r="H9" s="37">
        <f>'Datos Importados'!G9</f>
        <v>0</v>
      </c>
      <c r="I9" s="37">
        <f>'Datos Importados'!H9</f>
        <v>0</v>
      </c>
      <c r="J9" s="37">
        <f>'Datos Importados'!I9</f>
        <v>0</v>
      </c>
      <c r="K9" s="37">
        <f>'Datos Importados'!J9</f>
        <v>0</v>
      </c>
      <c r="L9" s="37">
        <f>'Datos Importados'!K9</f>
        <v>0</v>
      </c>
      <c r="M9" s="37">
        <f>'Datos Importados'!L9</f>
        <v>0</v>
      </c>
      <c r="N9" s="37">
        <f>'Datos Importados'!M9</f>
        <v>0</v>
      </c>
      <c r="O9" s="38">
        <f>N9</f>
        <v>0</v>
      </c>
      <c r="P9" s="39"/>
      <c r="Q9" s="40" t="s">
        <v>21</v>
      </c>
      <c r="R9" s="41"/>
      <c r="S9" s="41">
        <v>4.42</v>
      </c>
      <c r="T9" s="41">
        <v>5</v>
      </c>
      <c r="U9" s="41">
        <v>5</v>
      </c>
      <c r="V9" s="41">
        <v>5</v>
      </c>
      <c r="W9" s="41">
        <v>5</v>
      </c>
      <c r="X9" s="41">
        <f aca="true" t="shared" si="0" ref="X9:X42">O9</f>
        <v>0</v>
      </c>
    </row>
    <row r="10" spans="2:24" ht="12.75">
      <c r="B10" s="20" t="s">
        <v>22</v>
      </c>
      <c r="C10" s="37">
        <f>'Datos Importados'!B10</f>
        <v>14021</v>
      </c>
      <c r="D10" s="37">
        <f>'Datos Importados'!C10</f>
        <v>14021</v>
      </c>
      <c r="E10" s="37">
        <f>'Datos Importados'!D10</f>
        <v>14201</v>
      </c>
      <c r="F10" s="37">
        <f>'Datos Importados'!E10</f>
        <v>14201</v>
      </c>
      <c r="G10" s="37">
        <f>'Datos Importados'!F10</f>
        <v>14201</v>
      </c>
      <c r="H10" s="37">
        <f>'Datos Importados'!G10</f>
        <v>0</v>
      </c>
      <c r="I10" s="37">
        <f>'Datos Importados'!H10</f>
        <v>0</v>
      </c>
      <c r="J10" s="37">
        <f>'Datos Importados'!I10</f>
        <v>0</v>
      </c>
      <c r="K10" s="37">
        <f>'Datos Importados'!J10</f>
        <v>0</v>
      </c>
      <c r="L10" s="37">
        <f>'Datos Importados'!K10</f>
        <v>0</v>
      </c>
      <c r="M10" s="37">
        <f>'Datos Importados'!L10</f>
        <v>0</v>
      </c>
      <c r="N10" s="37">
        <f>'Datos Importados'!M10</f>
        <v>0</v>
      </c>
      <c r="O10" s="42">
        <f>N10</f>
        <v>0</v>
      </c>
      <c r="P10" s="34"/>
      <c r="Q10" s="40" t="s">
        <v>22</v>
      </c>
      <c r="R10" s="43"/>
      <c r="S10" s="43">
        <v>13764.253393665158</v>
      </c>
      <c r="T10" s="43">
        <v>13000</v>
      </c>
      <c r="U10" s="43">
        <v>13000</v>
      </c>
      <c r="V10" s="43">
        <v>13476</v>
      </c>
      <c r="W10" s="43">
        <v>13476</v>
      </c>
      <c r="X10" s="43">
        <f t="shared" si="0"/>
        <v>0</v>
      </c>
    </row>
    <row r="11" spans="2:24" ht="12.75">
      <c r="B11" s="20" t="s">
        <v>23</v>
      </c>
      <c r="C11" s="37">
        <f>'Datos Importados'!B11</f>
        <v>4014</v>
      </c>
      <c r="D11" s="37">
        <f>'Datos Importados'!C11</f>
        <v>4014</v>
      </c>
      <c r="E11" s="37">
        <f>'Datos Importados'!D11</f>
        <v>4014</v>
      </c>
      <c r="F11" s="37">
        <f>'Datos Importados'!E11</f>
        <v>4014</v>
      </c>
      <c r="G11" s="37">
        <f>'Datos Importados'!F11</f>
        <v>4014</v>
      </c>
      <c r="H11" s="37">
        <f>'Datos Importados'!G11</f>
        <v>0</v>
      </c>
      <c r="I11" s="37">
        <f>'Datos Importados'!H11</f>
        <v>0</v>
      </c>
      <c r="J11" s="37">
        <f>'Datos Importados'!I11</f>
        <v>0</v>
      </c>
      <c r="K11" s="37">
        <f>'Datos Importados'!J11</f>
        <v>0</v>
      </c>
      <c r="L11" s="37">
        <f>'Datos Importados'!K11</f>
        <v>0</v>
      </c>
      <c r="M11" s="37">
        <f>'Datos Importados'!L11</f>
        <v>0</v>
      </c>
      <c r="N11" s="37">
        <f>'Datos Importados'!M11</f>
        <v>0</v>
      </c>
      <c r="O11" s="44">
        <f>N11</f>
        <v>0</v>
      </c>
      <c r="P11" s="45"/>
      <c r="Q11" s="40" t="s">
        <v>23</v>
      </c>
      <c r="R11" s="46"/>
      <c r="S11" s="46">
        <v>4014.17</v>
      </c>
      <c r="T11" s="46">
        <v>2595</v>
      </c>
      <c r="U11" s="46">
        <v>2595</v>
      </c>
      <c r="V11" s="46">
        <v>4014.17</v>
      </c>
      <c r="W11" s="46">
        <v>4014</v>
      </c>
      <c r="X11" s="46">
        <f t="shared" si="0"/>
        <v>0</v>
      </c>
    </row>
    <row r="12" spans="2:24" ht="12.75">
      <c r="B12" s="24" t="s">
        <v>24</v>
      </c>
      <c r="C12" s="47">
        <f>'Datos Importados'!B12</f>
        <v>2247</v>
      </c>
      <c r="D12" s="47">
        <f>'Datos Importados'!C12</f>
        <v>2247</v>
      </c>
      <c r="E12" s="47">
        <f>'Datos Importados'!D12</f>
        <v>2247</v>
      </c>
      <c r="F12" s="47">
        <f>'Datos Importados'!E12</f>
        <v>2247</v>
      </c>
      <c r="G12" s="47">
        <f>'Datos Importados'!F12</f>
        <v>2247</v>
      </c>
      <c r="H12" s="47">
        <f>'Datos Importados'!G12</f>
        <v>0</v>
      </c>
      <c r="I12" s="47">
        <f>'Datos Importados'!H12</f>
        <v>0</v>
      </c>
      <c r="J12" s="47">
        <f>'Datos Importados'!I12</f>
        <v>0</v>
      </c>
      <c r="K12" s="47">
        <f>'Datos Importados'!J12</f>
        <v>0</v>
      </c>
      <c r="L12" s="47">
        <f>'Datos Importados'!K12</f>
        <v>0</v>
      </c>
      <c r="M12" s="47">
        <f>'Datos Importados'!L12</f>
        <v>0</v>
      </c>
      <c r="N12" s="47">
        <f>'Datos Importados'!M12</f>
        <v>0</v>
      </c>
      <c r="O12" s="48">
        <f>N12</f>
        <v>0</v>
      </c>
      <c r="P12" s="49"/>
      <c r="Q12" s="50" t="s">
        <v>24</v>
      </c>
      <c r="R12" s="51"/>
      <c r="S12" s="51">
        <v>2076</v>
      </c>
      <c r="T12" s="51">
        <v>2076</v>
      </c>
      <c r="U12" s="51">
        <v>2076</v>
      </c>
      <c r="V12" s="51">
        <v>2247</v>
      </c>
      <c r="W12" s="51">
        <v>2247</v>
      </c>
      <c r="X12" s="51">
        <f t="shared" si="0"/>
        <v>0</v>
      </c>
    </row>
    <row r="13" spans="2:24" ht="12.75">
      <c r="B13" s="27" t="s">
        <v>25</v>
      </c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3"/>
      <c r="N13" s="54"/>
      <c r="O13" s="55" t="s">
        <v>0</v>
      </c>
      <c r="P13" s="49"/>
      <c r="Q13" s="27" t="s">
        <v>25</v>
      </c>
      <c r="S13" s="1" t="s">
        <v>0</v>
      </c>
      <c r="T13" s="55"/>
      <c r="U13" s="55"/>
      <c r="V13" s="55"/>
      <c r="W13" s="55"/>
      <c r="X13" s="55"/>
    </row>
    <row r="14" spans="2:24" ht="12.75">
      <c r="B14" s="31" t="s">
        <v>26</v>
      </c>
      <c r="C14" s="56">
        <f>'Datos Importados'!B14</f>
        <v>7987</v>
      </c>
      <c r="D14" s="56">
        <f>'Datos Importados'!C14</f>
        <v>8004</v>
      </c>
      <c r="E14" s="56">
        <f>'Datos Importados'!D14</f>
        <v>8019</v>
      </c>
      <c r="F14" s="56">
        <f>'Datos Importados'!E14</f>
        <v>8032</v>
      </c>
      <c r="G14" s="56">
        <f>'Datos Importados'!F14</f>
        <v>8047</v>
      </c>
      <c r="H14" s="56">
        <f>'Datos Importados'!G14</f>
        <v>0</v>
      </c>
      <c r="I14" s="56">
        <f>'Datos Importados'!H14</f>
        <v>0</v>
      </c>
      <c r="J14" s="56">
        <f>'Datos Importados'!I14</f>
        <v>0</v>
      </c>
      <c r="K14" s="56">
        <f>'Datos Importados'!J14</f>
        <v>0</v>
      </c>
      <c r="L14" s="56">
        <f>'Datos Importados'!K14</f>
        <v>0</v>
      </c>
      <c r="M14" s="56">
        <f>'Datos Importados'!L14</f>
        <v>0</v>
      </c>
      <c r="N14" s="56">
        <f>'Datos Importados'!M14</f>
        <v>0</v>
      </c>
      <c r="O14" s="33">
        <f>N14</f>
        <v>0</v>
      </c>
      <c r="P14" s="34"/>
      <c r="Q14" s="35" t="s">
        <v>26</v>
      </c>
      <c r="R14" s="33"/>
      <c r="S14" s="33">
        <v>6332</v>
      </c>
      <c r="T14" s="33">
        <v>6950</v>
      </c>
      <c r="U14" s="33">
        <v>7098</v>
      </c>
      <c r="V14" s="33">
        <v>7875</v>
      </c>
      <c r="W14" s="33">
        <v>7337</v>
      </c>
      <c r="X14" s="33">
        <f t="shared" si="0"/>
        <v>0</v>
      </c>
    </row>
    <row r="15" spans="2:24" ht="12.75">
      <c r="B15" s="20" t="s">
        <v>27</v>
      </c>
      <c r="C15" s="57">
        <f>'Datos Importados'!B15</f>
        <v>0</v>
      </c>
      <c r="D15" s="57">
        <f>'Datos Importados'!C15</f>
        <v>0</v>
      </c>
      <c r="E15" s="57">
        <f>'Datos Importados'!D15</f>
        <v>6</v>
      </c>
      <c r="F15" s="57">
        <f>'Datos Importados'!E15</f>
        <v>5</v>
      </c>
      <c r="G15" s="57">
        <f>'Datos Importados'!F15</f>
        <v>2</v>
      </c>
      <c r="H15" s="57">
        <f>'Datos Importados'!G15</f>
        <v>0</v>
      </c>
      <c r="I15" s="57">
        <f>'Datos Importados'!H15</f>
        <v>0</v>
      </c>
      <c r="J15" s="57">
        <f>'Datos Importados'!I15</f>
        <v>0</v>
      </c>
      <c r="K15" s="57">
        <f>'Datos Importados'!J15</f>
        <v>0</v>
      </c>
      <c r="L15" s="57">
        <f>'Datos Importados'!K15</f>
        <v>0</v>
      </c>
      <c r="M15" s="57">
        <f>'Datos Importados'!L15</f>
        <v>0</v>
      </c>
      <c r="N15" s="57">
        <f>'Datos Importados'!M15</f>
        <v>0</v>
      </c>
      <c r="O15" s="42">
        <f>SUM(C15:N15)</f>
        <v>13</v>
      </c>
      <c r="P15" s="34"/>
      <c r="Q15" s="40" t="s">
        <v>27</v>
      </c>
      <c r="R15" s="42"/>
      <c r="S15" s="42">
        <v>1488</v>
      </c>
      <c r="T15" s="42">
        <v>2</v>
      </c>
      <c r="U15" s="42">
        <v>0</v>
      </c>
      <c r="V15" s="42">
        <v>0</v>
      </c>
      <c r="W15" s="42">
        <v>13</v>
      </c>
      <c r="X15" s="42">
        <f t="shared" si="0"/>
        <v>13</v>
      </c>
    </row>
    <row r="16" spans="2:24" ht="12.75">
      <c r="B16" s="20" t="s">
        <v>28</v>
      </c>
      <c r="C16" s="57">
        <f>'Datos Importados'!B16</f>
        <v>0</v>
      </c>
      <c r="D16" s="57">
        <f>'Datos Importados'!C16</f>
        <v>0</v>
      </c>
      <c r="E16" s="57">
        <f>'Datos Importados'!D16</f>
        <v>0</v>
      </c>
      <c r="F16" s="57">
        <f>'Datos Importados'!E16</f>
        <v>0</v>
      </c>
      <c r="G16" s="57">
        <f>'Datos Importados'!F16</f>
        <v>0</v>
      </c>
      <c r="H16" s="57">
        <f>'Datos Importados'!G16</f>
        <v>0</v>
      </c>
      <c r="I16" s="57">
        <f>'Datos Importados'!H16</f>
        <v>0</v>
      </c>
      <c r="J16" s="57">
        <f>'Datos Importados'!I16</f>
        <v>0</v>
      </c>
      <c r="K16" s="57">
        <f>'Datos Importados'!J16</f>
        <v>0</v>
      </c>
      <c r="L16" s="57">
        <f>'Datos Importados'!K16</f>
        <v>0</v>
      </c>
      <c r="M16" s="57">
        <f>'Datos Importados'!L16</f>
        <v>0</v>
      </c>
      <c r="N16" s="57">
        <f>'Datos Importados'!M16</f>
        <v>0</v>
      </c>
      <c r="O16" s="42">
        <f>N16</f>
        <v>0</v>
      </c>
      <c r="P16" s="34"/>
      <c r="Q16" s="40" t="s">
        <v>28</v>
      </c>
      <c r="R16" s="42"/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f t="shared" si="0"/>
        <v>0</v>
      </c>
    </row>
    <row r="17" spans="2:24" ht="12.75">
      <c r="B17" s="20" t="s">
        <v>29</v>
      </c>
      <c r="C17" s="58">
        <f>'Datos Importados'!B17</f>
        <v>0</v>
      </c>
      <c r="D17" s="58">
        <f>'Datos Importados'!C17</f>
        <v>0</v>
      </c>
      <c r="E17" s="58">
        <f>'Datos Importados'!D17</f>
        <v>0</v>
      </c>
      <c r="F17" s="58">
        <f>'Datos Importados'!E17</f>
        <v>0</v>
      </c>
      <c r="G17" s="58">
        <f>'Datos Importados'!F17</f>
        <v>0</v>
      </c>
      <c r="H17" s="58">
        <f>'Datos Importados'!G17</f>
        <v>0</v>
      </c>
      <c r="I17" s="58">
        <f>'Datos Importados'!H17</f>
        <v>0</v>
      </c>
      <c r="J17" s="58">
        <f>'Datos Importados'!I17</f>
        <v>0</v>
      </c>
      <c r="K17" s="58">
        <f>'Datos Importados'!J17</f>
        <v>0</v>
      </c>
      <c r="L17" s="58">
        <f>'Datos Importados'!K17</f>
        <v>0</v>
      </c>
      <c r="M17" s="58">
        <f>'Datos Importados'!L17</f>
        <v>0</v>
      </c>
      <c r="N17" s="58">
        <f>'Datos Importados'!M17</f>
        <v>0</v>
      </c>
      <c r="O17" s="42">
        <f>SUM(C17:N17)</f>
        <v>0</v>
      </c>
      <c r="P17" s="34"/>
      <c r="Q17" s="40" t="s">
        <v>29</v>
      </c>
      <c r="R17" s="42"/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f t="shared" si="0"/>
        <v>0</v>
      </c>
    </row>
    <row r="18" spans="2:24" ht="12.75">
      <c r="B18" s="20" t="s">
        <v>30</v>
      </c>
      <c r="C18" s="57">
        <f>'Datos Importados'!B18</f>
        <v>0</v>
      </c>
      <c r="D18" s="57">
        <f>'Datos Importados'!C18</f>
        <v>0</v>
      </c>
      <c r="E18" s="57">
        <f>'Datos Importados'!D18</f>
        <v>0</v>
      </c>
      <c r="F18" s="57">
        <f>'Datos Importados'!E18</f>
        <v>0</v>
      </c>
      <c r="G18" s="57">
        <f>'Datos Importados'!F18</f>
        <v>0</v>
      </c>
      <c r="H18" s="57">
        <f>'Datos Importados'!G18</f>
        <v>0</v>
      </c>
      <c r="I18" s="57">
        <f>'Datos Importados'!H18</f>
        <v>0</v>
      </c>
      <c r="J18" s="57">
        <f>'Datos Importados'!I18</f>
        <v>0</v>
      </c>
      <c r="K18" s="57">
        <f>'Datos Importados'!J18</f>
        <v>0</v>
      </c>
      <c r="L18" s="57">
        <f>'Datos Importados'!K18</f>
        <v>0</v>
      </c>
      <c r="M18" s="57">
        <f>'Datos Importados'!L18</f>
        <v>0</v>
      </c>
      <c r="N18" s="57">
        <f>'Datos Importados'!M18</f>
        <v>0</v>
      </c>
      <c r="O18" s="42">
        <f>SUM(C18:N18)</f>
        <v>0</v>
      </c>
      <c r="P18" s="34"/>
      <c r="Q18" s="40" t="s">
        <v>30</v>
      </c>
      <c r="R18" s="42"/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f t="shared" si="0"/>
        <v>0</v>
      </c>
    </row>
    <row r="19" spans="2:24" ht="12.75">
      <c r="B19" s="20" t="s">
        <v>31</v>
      </c>
      <c r="C19" s="58">
        <f>'Datos Importados'!B19</f>
        <v>2024</v>
      </c>
      <c r="D19" s="58">
        <f>'Datos Importados'!C19</f>
        <v>2063</v>
      </c>
      <c r="E19" s="58">
        <f>'Datos Importados'!D19</f>
        <v>2067</v>
      </c>
      <c r="F19" s="58">
        <f>'Datos Importados'!E19</f>
        <v>2180</v>
      </c>
      <c r="G19" s="58">
        <f>'Datos Importados'!F19</f>
        <v>2273</v>
      </c>
      <c r="H19" s="58">
        <f>'Datos Importados'!G19</f>
        <v>0</v>
      </c>
      <c r="I19" s="58">
        <f>'Datos Importados'!H19</f>
        <v>0</v>
      </c>
      <c r="J19" s="58">
        <f>'Datos Importados'!I19</f>
        <v>0</v>
      </c>
      <c r="K19" s="58">
        <f>'Datos Importados'!J19</f>
        <v>0</v>
      </c>
      <c r="L19" s="58">
        <f>'Datos Importados'!K19</f>
        <v>0</v>
      </c>
      <c r="M19" s="58">
        <f>'Datos Importados'!L19</f>
        <v>0</v>
      </c>
      <c r="N19" s="58">
        <f>'Datos Importados'!M19</f>
        <v>0</v>
      </c>
      <c r="O19" s="42">
        <f>N19</f>
        <v>0</v>
      </c>
      <c r="P19" s="34"/>
      <c r="Q19" s="40" t="s">
        <v>31</v>
      </c>
      <c r="R19" s="42"/>
      <c r="S19" s="42">
        <v>1048</v>
      </c>
      <c r="T19" s="42">
        <v>1157</v>
      </c>
      <c r="U19" s="42">
        <v>1340</v>
      </c>
      <c r="V19" s="42">
        <v>1574</v>
      </c>
      <c r="W19" s="42">
        <v>2160</v>
      </c>
      <c r="X19" s="42">
        <f t="shared" si="0"/>
        <v>0</v>
      </c>
    </row>
    <row r="20" spans="2:24" ht="12.75">
      <c r="B20" s="24" t="s">
        <v>32</v>
      </c>
      <c r="C20" s="59">
        <f>'Datos Importados'!B20</f>
        <v>1955</v>
      </c>
      <c r="D20" s="59">
        <f>'Datos Importados'!C20</f>
        <v>1996</v>
      </c>
      <c r="E20" s="59">
        <f>'Datos Importados'!D20</f>
        <v>2036</v>
      </c>
      <c r="F20" s="59">
        <f>'Datos Importados'!E20</f>
        <v>2140</v>
      </c>
      <c r="G20" s="59">
        <f>'Datos Importados'!F20</f>
        <v>2221</v>
      </c>
      <c r="H20" s="59">
        <f>'Datos Importados'!G20</f>
        <v>0</v>
      </c>
      <c r="I20" s="59">
        <f>'Datos Importados'!H20</f>
        <v>0</v>
      </c>
      <c r="J20" s="59">
        <f>'Datos Importados'!I20</f>
        <v>0</v>
      </c>
      <c r="K20" s="59">
        <f>'Datos Importados'!J20</f>
        <v>0</v>
      </c>
      <c r="L20" s="59">
        <f>'Datos Importados'!K20</f>
        <v>0</v>
      </c>
      <c r="M20" s="59">
        <f>'Datos Importados'!L20</f>
        <v>0</v>
      </c>
      <c r="N20" s="59">
        <f>'Datos Importados'!M20</f>
        <v>0</v>
      </c>
      <c r="O20" s="60">
        <f>N20</f>
        <v>0</v>
      </c>
      <c r="P20" s="34"/>
      <c r="Q20" s="50" t="s">
        <v>32</v>
      </c>
      <c r="R20" s="60"/>
      <c r="S20" s="60">
        <v>1010</v>
      </c>
      <c r="T20" s="60">
        <v>1143</v>
      </c>
      <c r="U20" s="60">
        <v>1335</v>
      </c>
      <c r="V20" s="60">
        <v>1574</v>
      </c>
      <c r="W20" s="60">
        <v>2117</v>
      </c>
      <c r="X20" s="60">
        <f t="shared" si="0"/>
        <v>0</v>
      </c>
    </row>
    <row r="21" spans="2:24" ht="12.75">
      <c r="B21" s="27" t="s">
        <v>33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5"/>
      <c r="P21" s="49"/>
      <c r="Q21" s="27" t="s">
        <v>33</v>
      </c>
      <c r="T21" s="55"/>
      <c r="U21" s="55"/>
      <c r="V21" s="55"/>
      <c r="W21" s="55"/>
      <c r="X21" s="55"/>
    </row>
    <row r="22" spans="2:24" ht="12.75">
      <c r="B22" s="31" t="s">
        <v>34</v>
      </c>
      <c r="C22" s="61">
        <f>'Datos Importados'!B22</f>
        <v>415203.68</v>
      </c>
      <c r="D22" s="61">
        <f>'Datos Importados'!C22</f>
        <v>415203.68</v>
      </c>
      <c r="E22" s="61">
        <f>'Datos Importados'!D22</f>
        <v>415203.68</v>
      </c>
      <c r="F22" s="61">
        <f>'Datos Importados'!E22</f>
        <v>415203.68</v>
      </c>
      <c r="G22" s="61">
        <f>'Datos Importados'!F22</f>
        <v>415203.68</v>
      </c>
      <c r="H22" s="61">
        <f>'Datos Importados'!G22</f>
        <v>0</v>
      </c>
      <c r="I22" s="61">
        <f>'Datos Importados'!H22</f>
        <v>0</v>
      </c>
      <c r="J22" s="61">
        <f>'Datos Importados'!I22</f>
        <v>0</v>
      </c>
      <c r="K22" s="61">
        <f>'Datos Importados'!J22</f>
        <v>0</v>
      </c>
      <c r="L22" s="61">
        <f>'Datos Importados'!K22</f>
        <v>0</v>
      </c>
      <c r="M22" s="61">
        <f>'Datos Importados'!L22</f>
        <v>0</v>
      </c>
      <c r="N22" s="61">
        <f>'Datos Importados'!M22</f>
        <v>0</v>
      </c>
      <c r="O22" s="33">
        <f>SUM(C22:N22)</f>
        <v>2076018.4</v>
      </c>
      <c r="P22" s="34"/>
      <c r="Q22" s="35" t="s">
        <v>34</v>
      </c>
      <c r="R22" s="33"/>
      <c r="S22" s="33">
        <v>1852700</v>
      </c>
      <c r="T22" s="33">
        <v>5031399.130000001</v>
      </c>
      <c r="U22" s="33">
        <v>4586999.1</v>
      </c>
      <c r="V22" s="33">
        <v>4689210.09</v>
      </c>
      <c r="W22" s="33">
        <v>3992260</v>
      </c>
      <c r="X22" s="33">
        <f t="shared" si="0"/>
        <v>2076018.4</v>
      </c>
    </row>
    <row r="23" spans="2:24" ht="12.75">
      <c r="B23" s="20" t="s">
        <v>35</v>
      </c>
      <c r="C23" s="62">
        <f>'Datos Importados'!B23</f>
        <v>103680</v>
      </c>
      <c r="D23" s="62">
        <f>'Datos Importados'!C23</f>
        <v>103680</v>
      </c>
      <c r="E23" s="62">
        <f>'Datos Importados'!D23</f>
        <v>103680</v>
      </c>
      <c r="F23" s="62">
        <f>'Datos Importados'!E23</f>
        <v>103680</v>
      </c>
      <c r="G23" s="62">
        <f>'Datos Importados'!F23</f>
        <v>103680</v>
      </c>
      <c r="H23" s="62">
        <f>'Datos Importados'!G23</f>
        <v>0</v>
      </c>
      <c r="I23" s="62">
        <f>'Datos Importados'!H23</f>
        <v>0</v>
      </c>
      <c r="J23" s="62">
        <f>'Datos Importados'!I23</f>
        <v>0</v>
      </c>
      <c r="K23" s="62">
        <f>'Datos Importados'!J23</f>
        <v>0</v>
      </c>
      <c r="L23" s="62">
        <f>'Datos Importados'!K23</f>
        <v>0</v>
      </c>
      <c r="M23" s="62">
        <f>'Datos Importados'!L23</f>
        <v>0</v>
      </c>
      <c r="N23" s="62">
        <f>'Datos Importados'!M23</f>
        <v>0</v>
      </c>
      <c r="O23" s="42">
        <f>SUM(C23:N23)</f>
        <v>518400</v>
      </c>
      <c r="P23" s="34"/>
      <c r="Q23" s="40" t="s">
        <v>35</v>
      </c>
      <c r="R23" s="42"/>
      <c r="S23" s="42">
        <v>531360</v>
      </c>
      <c r="T23" s="42">
        <v>2006796.7700000003</v>
      </c>
      <c r="U23" s="42">
        <v>1760456.92</v>
      </c>
      <c r="V23" s="42">
        <v>1803791.86</v>
      </c>
      <c r="W23" s="42">
        <v>1341406</v>
      </c>
      <c r="X23" s="42">
        <f t="shared" si="0"/>
        <v>518400</v>
      </c>
    </row>
    <row r="24" spans="2:24" ht="12.75">
      <c r="B24" s="20" t="s">
        <v>36</v>
      </c>
      <c r="C24" s="62">
        <f>'Datos Importados'!B24</f>
        <v>311526.68</v>
      </c>
      <c r="D24" s="62">
        <f>'Datos Importados'!C24</f>
        <v>311526.68</v>
      </c>
      <c r="E24" s="62">
        <f>'Datos Importados'!D24</f>
        <v>311526.68</v>
      </c>
      <c r="F24" s="62">
        <f>'Datos Importados'!E24</f>
        <v>311526.68</v>
      </c>
      <c r="G24" s="62">
        <f>'Datos Importados'!F24</f>
        <v>311526.68</v>
      </c>
      <c r="H24" s="62">
        <f>'Datos Importados'!G24</f>
        <v>0</v>
      </c>
      <c r="I24" s="62">
        <f>'Datos Importados'!H24</f>
        <v>0</v>
      </c>
      <c r="J24" s="62">
        <f>'Datos Importados'!I24</f>
        <v>0</v>
      </c>
      <c r="K24" s="62">
        <f>'Datos Importados'!J24</f>
        <v>0</v>
      </c>
      <c r="L24" s="62">
        <f>'Datos Importados'!K24</f>
        <v>0</v>
      </c>
      <c r="M24" s="62">
        <f>'Datos Importados'!L24</f>
        <v>0</v>
      </c>
      <c r="N24" s="62">
        <f>'Datos Importados'!M24</f>
        <v>0</v>
      </c>
      <c r="O24" s="42">
        <f>SUM(C24:N24)</f>
        <v>1557633.4</v>
      </c>
      <c r="P24" s="34"/>
      <c r="Q24" s="40" t="s">
        <v>36</v>
      </c>
      <c r="R24" s="42"/>
      <c r="S24" s="42">
        <v>1321340</v>
      </c>
      <c r="T24" s="42">
        <v>3024602.36</v>
      </c>
      <c r="U24" s="42">
        <v>2825209.27</v>
      </c>
      <c r="V24" s="42">
        <v>2885418.23</v>
      </c>
      <c r="W24" s="42">
        <v>2650868</v>
      </c>
      <c r="X24" s="42">
        <f t="shared" si="0"/>
        <v>1557633.4</v>
      </c>
    </row>
    <row r="25" spans="2:24" ht="12.75">
      <c r="B25" s="24" t="s">
        <v>37</v>
      </c>
      <c r="C25" s="63">
        <f>'Datos Importados'!B25</f>
        <v>231024</v>
      </c>
      <c r="D25" s="63">
        <f>'Datos Importados'!C25</f>
        <v>228664</v>
      </c>
      <c r="E25" s="63">
        <f>'Datos Importados'!D25</f>
        <v>220868</v>
      </c>
      <c r="F25" s="63">
        <f>'Datos Importados'!E25</f>
        <v>235695</v>
      </c>
      <c r="G25" s="63">
        <f>'Datos Importados'!F25</f>
        <v>225148</v>
      </c>
      <c r="H25" s="63">
        <f>'Datos Importados'!G25</f>
        <v>0</v>
      </c>
      <c r="I25" s="63">
        <f>'Datos Importados'!H25</f>
        <v>0</v>
      </c>
      <c r="J25" s="63">
        <f>'Datos Importados'!I25</f>
        <v>0</v>
      </c>
      <c r="K25" s="63">
        <f>'Datos Importados'!J25</f>
        <v>0</v>
      </c>
      <c r="L25" s="63">
        <f>'Datos Importados'!K25</f>
        <v>0</v>
      </c>
      <c r="M25" s="63">
        <f>'Datos Importados'!L25</f>
        <v>0</v>
      </c>
      <c r="N25" s="63">
        <f>'Datos Importados'!M25</f>
        <v>0</v>
      </c>
      <c r="O25" s="60">
        <f>SUM(C25:N25)</f>
        <v>1141399</v>
      </c>
      <c r="P25" s="34"/>
      <c r="Q25" s="50" t="s">
        <v>37</v>
      </c>
      <c r="R25" s="60"/>
      <c r="S25" s="60">
        <v>1204255</v>
      </c>
      <c r="T25" s="60">
        <v>3270409.9345000004</v>
      </c>
      <c r="U25" s="60">
        <v>741363</v>
      </c>
      <c r="V25" s="60">
        <v>3869164</v>
      </c>
      <c r="W25" s="60">
        <v>2657840</v>
      </c>
      <c r="X25" s="60">
        <f t="shared" si="0"/>
        <v>1141399</v>
      </c>
    </row>
    <row r="26" spans="2:24" ht="12.75">
      <c r="B26" s="27" t="s">
        <v>38</v>
      </c>
      <c r="C26" s="53" t="s">
        <v>0</v>
      </c>
      <c r="D26" s="53" t="s">
        <v>0</v>
      </c>
      <c r="E26" s="53" t="s">
        <v>0</v>
      </c>
      <c r="F26" s="53" t="s">
        <v>0</v>
      </c>
      <c r="G26" s="53"/>
      <c r="H26" s="53"/>
      <c r="I26" s="53"/>
      <c r="J26" s="53"/>
      <c r="K26" s="53"/>
      <c r="L26" s="53"/>
      <c r="M26" s="53"/>
      <c r="N26" s="54"/>
      <c r="O26" s="55" t="s">
        <v>0</v>
      </c>
      <c r="P26" s="49"/>
      <c r="Q26" s="27" t="s">
        <v>38</v>
      </c>
      <c r="S26" s="1" t="s">
        <v>0</v>
      </c>
      <c r="T26" s="55"/>
      <c r="U26" s="55"/>
      <c r="V26" s="55"/>
      <c r="W26" s="55"/>
      <c r="X26" s="55"/>
    </row>
    <row r="27" spans="2:24" ht="12.75">
      <c r="B27" s="31" t="s">
        <v>39</v>
      </c>
      <c r="C27" s="64">
        <f>'Datos Importados'!B27</f>
        <v>7</v>
      </c>
      <c r="D27" s="64">
        <f>'Datos Importados'!C27</f>
        <v>7</v>
      </c>
      <c r="E27" s="64">
        <f>'Datos Importados'!D27</f>
        <v>7</v>
      </c>
      <c r="F27" s="64">
        <f>'Datos Importados'!E27</f>
        <v>7</v>
      </c>
      <c r="G27" s="64">
        <f>'Datos Importados'!F27</f>
        <v>7</v>
      </c>
      <c r="H27" s="64">
        <f>'Datos Importados'!G27</f>
        <v>0</v>
      </c>
      <c r="I27" s="64">
        <f>'Datos Importados'!H27</f>
        <v>0</v>
      </c>
      <c r="J27" s="64">
        <f>'Datos Importados'!I27</f>
        <v>0</v>
      </c>
      <c r="K27" s="64">
        <f>'Datos Importados'!J27</f>
        <v>0</v>
      </c>
      <c r="L27" s="64">
        <f>'Datos Importados'!K27</f>
        <v>0</v>
      </c>
      <c r="M27" s="64">
        <f>'Datos Importados'!L27</f>
        <v>0</v>
      </c>
      <c r="N27" s="64">
        <f>'Datos Importados'!M27</f>
        <v>0</v>
      </c>
      <c r="O27" s="65">
        <f aca="true" t="shared" si="1" ref="O27:O33">SUM(C27:N27)</f>
        <v>35</v>
      </c>
      <c r="P27" s="49"/>
      <c r="Q27" s="35" t="s">
        <v>39</v>
      </c>
      <c r="R27" s="65"/>
      <c r="S27" s="65">
        <v>48</v>
      </c>
      <c r="T27" s="65">
        <v>156</v>
      </c>
      <c r="U27" s="65">
        <v>192</v>
      </c>
      <c r="V27" s="65">
        <v>298</v>
      </c>
      <c r="W27" s="65">
        <v>55</v>
      </c>
      <c r="X27" s="65">
        <f t="shared" si="0"/>
        <v>35</v>
      </c>
    </row>
    <row r="28" spans="2:24" ht="12.75">
      <c r="B28" s="20" t="s">
        <v>40</v>
      </c>
      <c r="C28" s="66">
        <f>'Datos Importados'!B28</f>
        <v>6</v>
      </c>
      <c r="D28" s="66">
        <f>'Datos Importados'!C28</f>
        <v>5</v>
      </c>
      <c r="E28" s="66">
        <f>'Datos Importados'!D28</f>
        <v>6</v>
      </c>
      <c r="F28" s="66">
        <f>'Datos Importados'!E28</f>
        <v>6</v>
      </c>
      <c r="G28" s="66">
        <f>'Datos Importados'!F28</f>
        <v>6</v>
      </c>
      <c r="H28" s="66">
        <f>'Datos Importados'!G28</f>
        <v>0</v>
      </c>
      <c r="I28" s="66">
        <f>'Datos Importados'!H28</f>
        <v>0</v>
      </c>
      <c r="J28" s="66">
        <f>'Datos Importados'!I28</f>
        <v>0</v>
      </c>
      <c r="K28" s="66">
        <f>'Datos Importados'!J28</f>
        <v>0</v>
      </c>
      <c r="L28" s="66">
        <f>'Datos Importados'!K28</f>
        <v>0</v>
      </c>
      <c r="M28" s="66">
        <f>'Datos Importados'!L28</f>
        <v>0</v>
      </c>
      <c r="N28" s="66">
        <f>'Datos Importados'!M28</f>
        <v>0</v>
      </c>
      <c r="O28" s="67">
        <f t="shared" si="1"/>
        <v>29</v>
      </c>
      <c r="P28" s="49"/>
      <c r="Q28" s="40" t="s">
        <v>40</v>
      </c>
      <c r="R28" s="67"/>
      <c r="S28" s="67">
        <v>12</v>
      </c>
      <c r="T28" s="67">
        <v>38</v>
      </c>
      <c r="U28" s="67">
        <v>360</v>
      </c>
      <c r="V28" s="67">
        <v>187</v>
      </c>
      <c r="W28" s="67">
        <v>48</v>
      </c>
      <c r="X28" s="67">
        <f t="shared" si="0"/>
        <v>29</v>
      </c>
    </row>
    <row r="29" spans="2:24" ht="12.75">
      <c r="B29" s="20" t="s">
        <v>41</v>
      </c>
      <c r="C29" s="66">
        <f>'Datos Importados'!B29</f>
        <v>4</v>
      </c>
      <c r="D29" s="66">
        <f>'Datos Importados'!C29</f>
        <v>3</v>
      </c>
      <c r="E29" s="66">
        <f>'Datos Importados'!D29</f>
        <v>4</v>
      </c>
      <c r="F29" s="66">
        <f>'Datos Importados'!E29</f>
        <v>4</v>
      </c>
      <c r="G29" s="66">
        <f>'Datos Importados'!F29</f>
        <v>4</v>
      </c>
      <c r="H29" s="66">
        <f>'Datos Importados'!G29</f>
        <v>0</v>
      </c>
      <c r="I29" s="66">
        <f>'Datos Importados'!H29</f>
        <v>0</v>
      </c>
      <c r="J29" s="66">
        <f>'Datos Importados'!I29</f>
        <v>0</v>
      </c>
      <c r="K29" s="66">
        <f>'Datos Importados'!J29</f>
        <v>0</v>
      </c>
      <c r="L29" s="66">
        <f>'Datos Importados'!K29</f>
        <v>0</v>
      </c>
      <c r="M29" s="66">
        <f>'Datos Importados'!L29</f>
        <v>0</v>
      </c>
      <c r="N29" s="66">
        <f>'Datos Importados'!M29</f>
        <v>0</v>
      </c>
      <c r="O29" s="67">
        <f t="shared" si="1"/>
        <v>19</v>
      </c>
      <c r="P29" s="49"/>
      <c r="Q29" s="40" t="s">
        <v>41</v>
      </c>
      <c r="R29" s="67"/>
      <c r="S29" s="67">
        <v>9</v>
      </c>
      <c r="T29" s="67">
        <v>26</v>
      </c>
      <c r="U29" s="67">
        <v>299</v>
      </c>
      <c r="V29" s="67">
        <v>139</v>
      </c>
      <c r="W29" s="67">
        <v>39</v>
      </c>
      <c r="X29" s="67">
        <f t="shared" si="0"/>
        <v>19</v>
      </c>
    </row>
    <row r="30" spans="2:24" ht="12.75">
      <c r="B30" s="20" t="s">
        <v>42</v>
      </c>
      <c r="C30" s="66">
        <f>'Datos Importados'!B30</f>
        <v>0</v>
      </c>
      <c r="D30" s="66">
        <f>'Datos Importados'!C30</f>
        <v>0</v>
      </c>
      <c r="E30" s="66">
        <f>'Datos Importados'!D30</f>
        <v>0</v>
      </c>
      <c r="F30" s="66">
        <f>'Datos Importados'!E30</f>
        <v>0</v>
      </c>
      <c r="G30" s="66">
        <f>'Datos Importados'!F30</f>
        <v>0</v>
      </c>
      <c r="H30" s="66">
        <f>'Datos Importados'!G30</f>
        <v>0</v>
      </c>
      <c r="I30" s="66">
        <f>'Datos Importados'!H30</f>
        <v>0</v>
      </c>
      <c r="J30" s="66">
        <f>'Datos Importados'!I30</f>
        <v>0</v>
      </c>
      <c r="K30" s="66">
        <f>'Datos Importados'!J30</f>
        <v>0</v>
      </c>
      <c r="L30" s="66">
        <f>'Datos Importados'!K30</f>
        <v>0</v>
      </c>
      <c r="M30" s="66">
        <f>'Datos Importados'!L30</f>
        <v>0</v>
      </c>
      <c r="N30" s="66">
        <f>'Datos Importados'!M30</f>
        <v>0</v>
      </c>
      <c r="O30" s="67">
        <f t="shared" si="1"/>
        <v>0</v>
      </c>
      <c r="P30" s="49"/>
      <c r="Q30" s="40" t="s">
        <v>42</v>
      </c>
      <c r="R30" s="67"/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f t="shared" si="0"/>
        <v>0</v>
      </c>
    </row>
    <row r="31" spans="2:24" ht="12.75">
      <c r="B31" s="20" t="s">
        <v>43</v>
      </c>
      <c r="C31" s="66">
        <f>'Datos Importados'!B31</f>
        <v>0</v>
      </c>
      <c r="D31" s="66">
        <f>'Datos Importados'!C31</f>
        <v>0</v>
      </c>
      <c r="E31" s="66">
        <f>'Datos Importados'!D31</f>
        <v>0</v>
      </c>
      <c r="F31" s="66">
        <f>'Datos Importados'!E31</f>
        <v>0</v>
      </c>
      <c r="G31" s="66">
        <f>'Datos Importados'!F31</f>
        <v>0</v>
      </c>
      <c r="H31" s="66">
        <f>'Datos Importados'!G31</f>
        <v>0</v>
      </c>
      <c r="I31" s="66">
        <f>'Datos Importados'!H31</f>
        <v>0</v>
      </c>
      <c r="J31" s="66">
        <f>'Datos Importados'!I31</f>
        <v>0</v>
      </c>
      <c r="K31" s="66">
        <f>'Datos Importados'!J31</f>
        <v>0</v>
      </c>
      <c r="L31" s="66">
        <f>'Datos Importados'!K31</f>
        <v>0</v>
      </c>
      <c r="M31" s="66">
        <f>'Datos Importados'!L31</f>
        <v>0</v>
      </c>
      <c r="N31" s="66">
        <f>'Datos Importados'!M31</f>
        <v>0</v>
      </c>
      <c r="O31" s="67">
        <f t="shared" si="1"/>
        <v>0</v>
      </c>
      <c r="P31" s="49"/>
      <c r="Q31" s="40" t="s">
        <v>43</v>
      </c>
      <c r="R31" s="67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f t="shared" si="0"/>
        <v>0</v>
      </c>
    </row>
    <row r="32" spans="2:24" ht="12.75">
      <c r="B32" s="20" t="s">
        <v>44</v>
      </c>
      <c r="C32" s="66">
        <f>'Datos Importados'!B32</f>
        <v>0</v>
      </c>
      <c r="D32" s="66">
        <f>'Datos Importados'!C32</f>
        <v>0</v>
      </c>
      <c r="E32" s="66">
        <f>'Datos Importados'!D32</f>
        <v>0</v>
      </c>
      <c r="F32" s="66">
        <f>'Datos Importados'!E32</f>
        <v>0</v>
      </c>
      <c r="G32" s="66">
        <f>'Datos Importados'!F32</f>
        <v>0</v>
      </c>
      <c r="H32" s="66">
        <f>'Datos Importados'!G32</f>
        <v>0</v>
      </c>
      <c r="I32" s="66">
        <f>'Datos Importados'!H32</f>
        <v>0</v>
      </c>
      <c r="J32" s="66">
        <f>'Datos Importados'!I32</f>
        <v>0</v>
      </c>
      <c r="K32" s="66">
        <f>'Datos Importados'!J32</f>
        <v>0</v>
      </c>
      <c r="L32" s="66">
        <f>'Datos Importados'!K32</f>
        <v>0</v>
      </c>
      <c r="M32" s="66">
        <f>'Datos Importados'!L32</f>
        <v>0</v>
      </c>
      <c r="N32" s="66">
        <f>'Datos Importados'!M32</f>
        <v>0</v>
      </c>
      <c r="O32" s="67">
        <f t="shared" si="1"/>
        <v>0</v>
      </c>
      <c r="P32" s="49"/>
      <c r="Q32" s="40" t="s">
        <v>44</v>
      </c>
      <c r="R32" s="67"/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f t="shared" si="0"/>
        <v>0</v>
      </c>
    </row>
    <row r="33" spans="2:24" ht="12.75">
      <c r="B33" s="24" t="s">
        <v>45</v>
      </c>
      <c r="C33" s="51">
        <f>'Datos Importados'!B33</f>
        <v>0</v>
      </c>
      <c r="D33" s="51">
        <f>'Datos Importados'!C33</f>
        <v>0</v>
      </c>
      <c r="E33" s="51">
        <f>'Datos Importados'!D33</f>
        <v>0</v>
      </c>
      <c r="F33" s="51">
        <f>'Datos Importados'!E33</f>
        <v>0</v>
      </c>
      <c r="G33" s="51">
        <f>'Datos Importados'!F33</f>
        <v>0</v>
      </c>
      <c r="H33" s="51">
        <f>'Datos Importados'!G33</f>
        <v>0</v>
      </c>
      <c r="I33" s="51">
        <f>'Datos Importados'!H33</f>
        <v>0</v>
      </c>
      <c r="J33" s="51">
        <f>'Datos Importados'!I33</f>
        <v>0</v>
      </c>
      <c r="K33" s="51">
        <f>'Datos Importados'!J33</f>
        <v>0</v>
      </c>
      <c r="L33" s="51">
        <f>'Datos Importados'!K33</f>
        <v>0</v>
      </c>
      <c r="M33" s="51">
        <f>'Datos Importados'!L33</f>
        <v>0</v>
      </c>
      <c r="N33" s="51">
        <f>'Datos Importados'!M33</f>
        <v>0</v>
      </c>
      <c r="O33" s="48">
        <f t="shared" si="1"/>
        <v>0</v>
      </c>
      <c r="P33" s="49"/>
      <c r="Q33" s="50" t="s">
        <v>45</v>
      </c>
      <c r="R33" s="48"/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f t="shared" si="0"/>
        <v>0</v>
      </c>
    </row>
    <row r="34" spans="2:24" ht="12.75">
      <c r="B34" s="27" t="s">
        <v>46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5" t="s">
        <v>0</v>
      </c>
      <c r="P34" s="49"/>
      <c r="Q34" s="27" t="s">
        <v>46</v>
      </c>
      <c r="S34" s="1" t="s">
        <v>0</v>
      </c>
      <c r="T34" s="55"/>
      <c r="U34" s="55"/>
      <c r="V34" s="55"/>
      <c r="W34" s="55"/>
      <c r="X34" s="55"/>
    </row>
    <row r="35" spans="2:24" ht="12.75">
      <c r="B35" s="31" t="s">
        <v>47</v>
      </c>
      <c r="C35" s="61">
        <f>'Datos Importados'!B35</f>
        <v>0</v>
      </c>
      <c r="D35" s="61">
        <f>'Datos Importados'!C35</f>
        <v>0</v>
      </c>
      <c r="E35" s="61">
        <f>'Datos Importados'!D35</f>
        <v>0</v>
      </c>
      <c r="F35" s="61">
        <f>'Datos Importados'!E35</f>
        <v>0</v>
      </c>
      <c r="G35" s="61">
        <f>'Datos Importados'!F35</f>
        <v>0</v>
      </c>
      <c r="H35" s="61">
        <f>'Datos Importados'!G35</f>
        <v>0</v>
      </c>
      <c r="I35" s="61">
        <f>'Datos Importados'!H35</f>
        <v>0</v>
      </c>
      <c r="J35" s="61">
        <f>'Datos Importados'!I35</f>
        <v>0</v>
      </c>
      <c r="K35" s="61">
        <f>'Datos Importados'!J35</f>
        <v>0</v>
      </c>
      <c r="L35" s="61">
        <f>'Datos Importados'!K35</f>
        <v>0</v>
      </c>
      <c r="M35" s="61">
        <f>'Datos Importados'!L35</f>
        <v>0</v>
      </c>
      <c r="N35" s="61">
        <f>'Datos Importados'!M35</f>
        <v>0</v>
      </c>
      <c r="O35" s="33">
        <f>AVERAGE(C35:N35)</f>
        <v>0</v>
      </c>
      <c r="P35" s="34"/>
      <c r="Q35" s="35" t="s">
        <v>47</v>
      </c>
      <c r="R35" s="33"/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f t="shared" si="0"/>
        <v>0</v>
      </c>
    </row>
    <row r="36" spans="2:24" ht="12.75">
      <c r="B36" s="20" t="s">
        <v>48</v>
      </c>
      <c r="C36" s="43">
        <f>'Datos Importados'!B36</f>
        <v>0</v>
      </c>
      <c r="D36" s="43">
        <f>'Datos Importados'!C36</f>
        <v>0</v>
      </c>
      <c r="E36" s="43">
        <f>'Datos Importados'!D36</f>
        <v>0</v>
      </c>
      <c r="F36" s="43">
        <f>'Datos Importados'!E36</f>
        <v>0</v>
      </c>
      <c r="G36" s="43">
        <f>'Datos Importados'!F36</f>
        <v>0</v>
      </c>
      <c r="H36" s="43">
        <f>'Datos Importados'!G36</f>
        <v>0</v>
      </c>
      <c r="I36" s="43">
        <f>'Datos Importados'!H36</f>
        <v>0</v>
      </c>
      <c r="J36" s="43">
        <f>'Datos Importados'!I36</f>
        <v>0</v>
      </c>
      <c r="K36" s="43">
        <f>'Datos Importados'!J36</f>
        <v>0</v>
      </c>
      <c r="L36" s="43">
        <f>'Datos Importados'!K36</f>
        <v>0</v>
      </c>
      <c r="M36" s="43">
        <f>'Datos Importados'!L36</f>
        <v>0</v>
      </c>
      <c r="N36" s="43">
        <f>'Datos Importados'!M36</f>
        <v>0</v>
      </c>
      <c r="O36" s="42">
        <f>AVERAGE(C36:N36)</f>
        <v>0</v>
      </c>
      <c r="P36" s="34"/>
      <c r="Q36" s="40" t="s">
        <v>48</v>
      </c>
      <c r="R36" s="42"/>
      <c r="S36" s="42">
        <v>0</v>
      </c>
      <c r="T36" s="42">
        <v>0</v>
      </c>
      <c r="U36" s="42">
        <v>0</v>
      </c>
      <c r="V36" s="42">
        <v>0</v>
      </c>
      <c r="W36" s="42">
        <v>46.833333333333336</v>
      </c>
      <c r="X36" s="42">
        <f t="shared" si="0"/>
        <v>0</v>
      </c>
    </row>
    <row r="37" spans="2:24" ht="12.75">
      <c r="B37" s="20" t="s">
        <v>49</v>
      </c>
      <c r="C37" s="43">
        <f>'Datos Importados'!B37</f>
        <v>2024</v>
      </c>
      <c r="D37" s="43">
        <f>'Datos Importados'!C37</f>
        <v>2063</v>
      </c>
      <c r="E37" s="43">
        <f>'Datos Importados'!D37</f>
        <v>2067</v>
      </c>
      <c r="F37" s="43">
        <f>'Datos Importados'!E37</f>
        <v>2180</v>
      </c>
      <c r="G37" s="43">
        <f>'Datos Importados'!F37</f>
        <v>2273</v>
      </c>
      <c r="H37" s="43">
        <f>'Datos Importados'!G37</f>
        <v>0</v>
      </c>
      <c r="I37" s="43">
        <f>'Datos Importados'!H37</f>
        <v>0</v>
      </c>
      <c r="J37" s="43">
        <f>'Datos Importados'!I37</f>
        <v>0</v>
      </c>
      <c r="K37" s="43">
        <f>'Datos Importados'!J37</f>
        <v>0</v>
      </c>
      <c r="L37" s="43">
        <f>'Datos Importados'!K37</f>
        <v>0</v>
      </c>
      <c r="M37" s="43">
        <f>'Datos Importados'!L37</f>
        <v>0</v>
      </c>
      <c r="N37" s="43">
        <f>'Datos Importados'!M37</f>
        <v>0</v>
      </c>
      <c r="O37" s="42">
        <f>AVERAGE(C37:N37)</f>
        <v>883.9166666666666</v>
      </c>
      <c r="P37" s="34"/>
      <c r="Q37" s="40" t="s">
        <v>49</v>
      </c>
      <c r="R37" s="42"/>
      <c r="S37" s="42">
        <v>0</v>
      </c>
      <c r="T37" s="42">
        <v>1173</v>
      </c>
      <c r="U37" s="42">
        <v>612.5</v>
      </c>
      <c r="V37" s="42">
        <v>1531.1666666666667</v>
      </c>
      <c r="W37" s="42">
        <v>1339.9166666666667</v>
      </c>
      <c r="X37" s="42">
        <f t="shared" si="0"/>
        <v>883.9166666666666</v>
      </c>
    </row>
    <row r="38" spans="2:24" ht="12.75">
      <c r="B38" s="24" t="s">
        <v>50</v>
      </c>
      <c r="C38" s="68">
        <f>'Datos Importados'!B38</f>
        <v>5963</v>
      </c>
      <c r="D38" s="68">
        <f>'Datos Importados'!C38</f>
        <v>5941</v>
      </c>
      <c r="E38" s="68">
        <f>'Datos Importados'!D38</f>
        <v>5952</v>
      </c>
      <c r="F38" s="68">
        <f>'Datos Importados'!E38</f>
        <v>5852</v>
      </c>
      <c r="G38" s="68">
        <f>'Datos Importados'!F38</f>
        <v>5774</v>
      </c>
      <c r="H38" s="68">
        <f>'Datos Importados'!G38</f>
        <v>0</v>
      </c>
      <c r="I38" s="68">
        <f>'Datos Importados'!H38</f>
        <v>0</v>
      </c>
      <c r="J38" s="68">
        <f>'Datos Importados'!I38</f>
        <v>0</v>
      </c>
      <c r="K38" s="68">
        <f>'Datos Importados'!J38</f>
        <v>0</v>
      </c>
      <c r="L38" s="68">
        <f>'Datos Importados'!K38</f>
        <v>0</v>
      </c>
      <c r="M38" s="68">
        <f>'Datos Importados'!L38</f>
        <v>0</v>
      </c>
      <c r="N38" s="68">
        <f>'Datos Importados'!M38</f>
        <v>0</v>
      </c>
      <c r="O38" s="60">
        <f>AVERAGE(C38:N38)</f>
        <v>2456.8333333333335</v>
      </c>
      <c r="P38" s="34"/>
      <c r="Q38" s="50" t="s">
        <v>50</v>
      </c>
      <c r="R38" s="60"/>
      <c r="S38" s="60">
        <v>0</v>
      </c>
      <c r="T38" s="60">
        <v>5730.666666666667</v>
      </c>
      <c r="U38" s="60">
        <v>2894.0833333333335</v>
      </c>
      <c r="V38" s="60">
        <v>5689.166666666667</v>
      </c>
      <c r="W38" s="60">
        <v>5842.75</v>
      </c>
      <c r="X38" s="60">
        <f t="shared" si="0"/>
        <v>2456.8333333333335</v>
      </c>
    </row>
    <row r="39" spans="2:24" ht="12.75">
      <c r="B39" s="27" t="s">
        <v>51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5" t="s">
        <v>0</v>
      </c>
      <c r="P39" s="49"/>
      <c r="Q39" s="27" t="s">
        <v>51</v>
      </c>
      <c r="S39" s="1" t="s">
        <v>0</v>
      </c>
      <c r="T39" s="55"/>
      <c r="U39" s="55"/>
      <c r="V39" s="55"/>
      <c r="W39" s="55"/>
      <c r="X39" s="55"/>
    </row>
    <row r="40" spans="2:24" ht="12.75">
      <c r="B40" s="31" t="s">
        <v>52</v>
      </c>
      <c r="C40" s="64">
        <f>'Datos Importados'!B40</f>
        <v>35</v>
      </c>
      <c r="D40" s="64">
        <f>'Datos Importados'!C40</f>
        <v>35</v>
      </c>
      <c r="E40" s="64">
        <f>'Datos Importados'!D40</f>
        <v>35</v>
      </c>
      <c r="F40" s="64">
        <f>'Datos Importados'!E40</f>
        <v>35</v>
      </c>
      <c r="G40" s="64">
        <f>'Datos Importados'!F40</f>
        <v>35</v>
      </c>
      <c r="H40" s="64">
        <f>'Datos Importados'!G40</f>
        <v>0</v>
      </c>
      <c r="I40" s="64">
        <f>'Datos Importados'!H40</f>
        <v>0</v>
      </c>
      <c r="J40" s="64">
        <f>'Datos Importados'!I40</f>
        <v>0</v>
      </c>
      <c r="K40" s="64">
        <f>'Datos Importados'!J40</f>
        <v>0</v>
      </c>
      <c r="L40" s="64">
        <f>'Datos Importados'!K40</f>
        <v>0</v>
      </c>
      <c r="M40" s="64">
        <f>'Datos Importados'!L40</f>
        <v>0</v>
      </c>
      <c r="N40" s="64">
        <f>'Datos Importados'!M40</f>
        <v>0</v>
      </c>
      <c r="O40" s="69">
        <f>N40</f>
        <v>0</v>
      </c>
      <c r="P40" s="70"/>
      <c r="Q40" s="35" t="s">
        <v>52</v>
      </c>
      <c r="R40" s="69"/>
      <c r="S40" s="69">
        <v>30</v>
      </c>
      <c r="T40" s="69">
        <v>27</v>
      </c>
      <c r="U40" s="69">
        <v>27</v>
      </c>
      <c r="V40" s="69">
        <v>29</v>
      </c>
      <c r="W40" s="69">
        <v>28</v>
      </c>
      <c r="X40" s="69">
        <f t="shared" si="0"/>
        <v>0</v>
      </c>
    </row>
    <row r="41" spans="2:24" ht="12.75">
      <c r="B41" s="20" t="s">
        <v>53</v>
      </c>
      <c r="C41" s="66">
        <f>'Datos Importados'!B41</f>
        <v>0</v>
      </c>
      <c r="D41" s="66">
        <f>'Datos Importados'!C41</f>
        <v>0</v>
      </c>
      <c r="E41" s="66">
        <f>'Datos Importados'!D41</f>
        <v>0</v>
      </c>
      <c r="F41" s="66">
        <f>'Datos Importados'!E41</f>
        <v>0</v>
      </c>
      <c r="G41" s="66">
        <f>'Datos Importados'!F41</f>
        <v>0</v>
      </c>
      <c r="H41" s="66">
        <f>'Datos Importados'!G41</f>
        <v>0</v>
      </c>
      <c r="I41" s="66">
        <f>'Datos Importados'!H41</f>
        <v>0</v>
      </c>
      <c r="J41" s="66">
        <f>'Datos Importados'!I41</f>
        <v>0</v>
      </c>
      <c r="K41" s="66">
        <f>'Datos Importados'!J41</f>
        <v>0</v>
      </c>
      <c r="L41" s="66">
        <f>'Datos Importados'!K41</f>
        <v>0</v>
      </c>
      <c r="M41" s="66">
        <f>'Datos Importados'!L41</f>
        <v>0</v>
      </c>
      <c r="N41" s="66">
        <f>'Datos Importados'!M41</f>
        <v>0</v>
      </c>
      <c r="O41" s="71">
        <f>N41</f>
        <v>0</v>
      </c>
      <c r="P41" s="70"/>
      <c r="Q41" s="40" t="s">
        <v>53</v>
      </c>
      <c r="R41" s="71"/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f t="shared" si="0"/>
        <v>0</v>
      </c>
    </row>
    <row r="42" spans="2:24" ht="12.75">
      <c r="B42" s="24" t="s">
        <v>54</v>
      </c>
      <c r="C42" s="72">
        <f>'Datos Importados'!B42</f>
        <v>8</v>
      </c>
      <c r="D42" s="72">
        <f>'Datos Importados'!C42</f>
        <v>8</v>
      </c>
      <c r="E42" s="72">
        <f>'Datos Importados'!D42</f>
        <v>8</v>
      </c>
      <c r="F42" s="72">
        <f>'Datos Importados'!E42</f>
        <v>8</v>
      </c>
      <c r="G42" s="72">
        <f>'Datos Importados'!F42</f>
        <v>8</v>
      </c>
      <c r="H42" s="72">
        <f>'Datos Importados'!G42</f>
        <v>0</v>
      </c>
      <c r="I42" s="72">
        <f>'Datos Importados'!H42</f>
        <v>0</v>
      </c>
      <c r="J42" s="72">
        <f>'Datos Importados'!I42</f>
        <v>0</v>
      </c>
      <c r="K42" s="72">
        <f>'Datos Importados'!J42</f>
        <v>0</v>
      </c>
      <c r="L42" s="72">
        <f>'Datos Importados'!K42</f>
        <v>0</v>
      </c>
      <c r="M42" s="72">
        <f>'Datos Importados'!L42</f>
        <v>0</v>
      </c>
      <c r="N42" s="72">
        <f>'Datos Importados'!M42</f>
        <v>0</v>
      </c>
      <c r="O42" s="73">
        <f>N42</f>
        <v>0</v>
      </c>
      <c r="P42" s="70"/>
      <c r="Q42" s="50" t="s">
        <v>54</v>
      </c>
      <c r="R42" s="73"/>
      <c r="S42" s="73">
        <v>6</v>
      </c>
      <c r="T42" s="73">
        <v>7</v>
      </c>
      <c r="U42" s="73">
        <v>6</v>
      </c>
      <c r="V42" s="73">
        <v>8</v>
      </c>
      <c r="W42" s="73">
        <v>9</v>
      </c>
      <c r="X42" s="73">
        <f t="shared" si="0"/>
        <v>0</v>
      </c>
    </row>
    <row r="43" spans="2:24" ht="12.75">
      <c r="B43" s="74" t="s">
        <v>55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 t="s">
        <v>0</v>
      </c>
      <c r="P43" s="70"/>
      <c r="Q43" s="74" t="s">
        <v>55</v>
      </c>
      <c r="R43" s="76"/>
      <c r="S43" s="76" t="s">
        <v>0</v>
      </c>
      <c r="T43" s="76"/>
      <c r="U43" s="76"/>
      <c r="V43" s="76"/>
      <c r="W43" s="76"/>
      <c r="X43" s="76"/>
    </row>
    <row r="44" spans="2:24" ht="12.75">
      <c r="B44" s="77" t="s">
        <v>56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 t="s">
        <v>0</v>
      </c>
      <c r="P44" s="70"/>
      <c r="Q44" s="77" t="s">
        <v>56</v>
      </c>
      <c r="R44" s="79"/>
      <c r="S44" s="79" t="s">
        <v>0</v>
      </c>
      <c r="T44" s="79"/>
      <c r="U44" s="79"/>
      <c r="V44" s="79"/>
      <c r="W44" s="79"/>
      <c r="X44" s="79"/>
    </row>
    <row r="45" spans="2:24" ht="12.75">
      <c r="B45" s="31" t="s">
        <v>57</v>
      </c>
      <c r="C45" s="80">
        <f>'Datos Importados'!B45</f>
        <v>238461.76</v>
      </c>
      <c r="D45" s="80">
        <f>'Datos Importados'!C45</f>
        <v>238461.76</v>
      </c>
      <c r="E45" s="80">
        <f>'Datos Importados'!D45</f>
        <v>238461.76</v>
      </c>
      <c r="F45" s="80">
        <f>'Datos Importados'!E45</f>
        <v>238461.76</v>
      </c>
      <c r="G45" s="80">
        <f>'Datos Importados'!F45</f>
        <v>238461.76</v>
      </c>
      <c r="H45" s="80">
        <f>'Datos Importados'!G45</f>
        <v>0</v>
      </c>
      <c r="I45" s="80">
        <f>'Datos Importados'!H45</f>
        <v>0</v>
      </c>
      <c r="J45" s="80">
        <f>'Datos Importados'!I45</f>
        <v>0</v>
      </c>
      <c r="K45" s="80">
        <f>'Datos Importados'!J45</f>
        <v>0</v>
      </c>
      <c r="L45" s="80">
        <f>'Datos Importados'!K45</f>
        <v>0</v>
      </c>
      <c r="M45" s="80">
        <f>'Datos Importados'!L45</f>
        <v>0</v>
      </c>
      <c r="N45" s="80">
        <f>'Datos Importados'!M45</f>
        <v>0</v>
      </c>
      <c r="O45" s="81">
        <f aca="true" t="shared" si="2" ref="O45:O60">SUM(C45:N45)</f>
        <v>1192308.8</v>
      </c>
      <c r="P45" s="45"/>
      <c r="Q45" s="35" t="s">
        <v>57</v>
      </c>
      <c r="R45" s="82"/>
      <c r="S45" s="82">
        <v>740300.03</v>
      </c>
      <c r="T45" s="82">
        <v>1760911.8400000003</v>
      </c>
      <c r="U45" s="82">
        <v>2415018.0000000005</v>
      </c>
      <c r="V45" s="82">
        <v>2919802.82</v>
      </c>
      <c r="W45" s="82">
        <v>2458891.4299999997</v>
      </c>
      <c r="X45" s="82">
        <f aca="true" t="shared" si="3" ref="X45:X88">O45</f>
        <v>1192308.8</v>
      </c>
    </row>
    <row r="46" spans="2:24" ht="12.75">
      <c r="B46" s="83" t="s">
        <v>58</v>
      </c>
      <c r="C46" s="84">
        <f>'Datos Importados'!B46</f>
        <v>0</v>
      </c>
      <c r="D46" s="84">
        <f>'Datos Importados'!C46</f>
        <v>0</v>
      </c>
      <c r="E46" s="84">
        <f>'Datos Importados'!D46</f>
        <v>0</v>
      </c>
      <c r="F46" s="84">
        <f>'Datos Importados'!E46</f>
        <v>0</v>
      </c>
      <c r="G46" s="84">
        <f>'Datos Importados'!F46</f>
        <v>0</v>
      </c>
      <c r="H46" s="85">
        <f>'Datos Importados'!G46</f>
        <v>0</v>
      </c>
      <c r="I46" s="85">
        <f>'Datos Importados'!H46</f>
        <v>0</v>
      </c>
      <c r="J46" s="85">
        <f>'Datos Importados'!I46</f>
        <v>0</v>
      </c>
      <c r="K46" s="85">
        <f>'Datos Importados'!J46</f>
        <v>0</v>
      </c>
      <c r="L46" s="85">
        <f>'Datos Importados'!K46</f>
        <v>0</v>
      </c>
      <c r="M46" s="85">
        <f>'Datos Importados'!L46</f>
        <v>0</v>
      </c>
      <c r="N46" s="85">
        <f>'Datos Importados'!M46</f>
        <v>0</v>
      </c>
      <c r="O46" s="44">
        <f t="shared" si="2"/>
        <v>0</v>
      </c>
      <c r="P46" s="45"/>
      <c r="Q46" s="40" t="s">
        <v>58</v>
      </c>
      <c r="R46" s="82"/>
      <c r="S46" s="82">
        <v>2150144.94</v>
      </c>
      <c r="T46" s="82">
        <v>8791169.68</v>
      </c>
      <c r="U46" s="82">
        <v>9906021.33</v>
      </c>
      <c r="V46" s="82">
        <v>7422488.42</v>
      </c>
      <c r="W46" s="82">
        <v>8297456.68</v>
      </c>
      <c r="X46" s="82">
        <f t="shared" si="3"/>
        <v>0</v>
      </c>
    </row>
    <row r="47" spans="2:24" ht="12.75">
      <c r="B47" s="20" t="s">
        <v>59</v>
      </c>
      <c r="C47" s="85">
        <f>'Datos Importados'!B47</f>
        <v>22320</v>
      </c>
      <c r="D47" s="85">
        <f>'Datos Importados'!C47</f>
        <v>0</v>
      </c>
      <c r="E47" s="85">
        <f>'Datos Importados'!D47</f>
        <v>30555</v>
      </c>
      <c r="F47" s="85">
        <f>'Datos Importados'!E47</f>
        <v>0</v>
      </c>
      <c r="G47" s="85">
        <f>'Datos Importados'!F47</f>
        <v>21120.4</v>
      </c>
      <c r="H47" s="85">
        <f>'Datos Importados'!G47</f>
        <v>0</v>
      </c>
      <c r="I47" s="85">
        <f>'Datos Importados'!H47</f>
        <v>0</v>
      </c>
      <c r="J47" s="85">
        <f>'Datos Importados'!I47</f>
        <v>0</v>
      </c>
      <c r="K47" s="85">
        <f>'Datos Importados'!J47</f>
        <v>0</v>
      </c>
      <c r="L47" s="85">
        <f>'Datos Importados'!K47</f>
        <v>0</v>
      </c>
      <c r="M47" s="85">
        <f>'Datos Importados'!L47</f>
        <v>0</v>
      </c>
      <c r="N47" s="85">
        <f>'Datos Importados'!M47</f>
        <v>0</v>
      </c>
      <c r="O47" s="44">
        <f t="shared" si="2"/>
        <v>73995.4</v>
      </c>
      <c r="P47" s="45"/>
      <c r="Q47" s="40" t="s">
        <v>59</v>
      </c>
      <c r="R47" s="82"/>
      <c r="S47" s="82">
        <v>69620.67</v>
      </c>
      <c r="T47" s="82">
        <v>236607.51</v>
      </c>
      <c r="U47" s="82">
        <v>176109.40999999997</v>
      </c>
      <c r="V47" s="82">
        <v>157747.33</v>
      </c>
      <c r="W47" s="82">
        <v>181235.95</v>
      </c>
      <c r="X47" s="82">
        <f t="shared" si="3"/>
        <v>73995.4</v>
      </c>
    </row>
    <row r="48" spans="2:24" ht="12.75">
      <c r="B48" s="20" t="s">
        <v>60</v>
      </c>
      <c r="C48" s="85">
        <f>'Datos Importados'!B48</f>
        <v>175951.89</v>
      </c>
      <c r="D48" s="85">
        <f>'Datos Importados'!C48</f>
        <v>605284.67</v>
      </c>
      <c r="E48" s="85">
        <f>'Datos Importados'!D48</f>
        <v>380572.68</v>
      </c>
      <c r="F48" s="85">
        <f>'Datos Importados'!E48</f>
        <v>215305.57</v>
      </c>
      <c r="G48" s="85">
        <f>'Datos Importados'!F48</f>
        <v>0</v>
      </c>
      <c r="H48" s="85">
        <f>'Datos Importados'!G48</f>
        <v>0</v>
      </c>
      <c r="I48" s="85">
        <f>'Datos Importados'!H48</f>
        <v>0</v>
      </c>
      <c r="J48" s="85">
        <f>'Datos Importados'!I48</f>
        <v>0</v>
      </c>
      <c r="K48" s="85">
        <f>'Datos Importados'!J48</f>
        <v>0</v>
      </c>
      <c r="L48" s="85">
        <f>'Datos Importados'!K48</f>
        <v>0</v>
      </c>
      <c r="M48" s="85">
        <f>'Datos Importados'!L48</f>
        <v>0</v>
      </c>
      <c r="N48" s="85">
        <f>'Datos Importados'!M48</f>
        <v>0</v>
      </c>
      <c r="O48" s="44">
        <f t="shared" si="2"/>
        <v>1377114.81</v>
      </c>
      <c r="P48" s="45"/>
      <c r="Q48" s="40" t="s">
        <v>60</v>
      </c>
      <c r="R48" s="82"/>
      <c r="S48" s="82">
        <v>160741.88</v>
      </c>
      <c r="T48" s="82">
        <v>1009522.1500000001</v>
      </c>
      <c r="U48" s="82">
        <v>1656411.3000000003</v>
      </c>
      <c r="V48" s="82">
        <v>830966.98</v>
      </c>
      <c r="W48" s="82">
        <v>109885.26</v>
      </c>
      <c r="X48" s="82">
        <f t="shared" si="3"/>
        <v>1377114.81</v>
      </c>
    </row>
    <row r="49" spans="2:24" ht="12.75">
      <c r="B49" s="24" t="s">
        <v>61</v>
      </c>
      <c r="C49" s="86">
        <f>'Datos Importados'!B49</f>
        <v>436733.65</v>
      </c>
      <c r="D49" s="86">
        <f>'Datos Importados'!C49</f>
        <v>843746.43</v>
      </c>
      <c r="E49" s="86">
        <f>'Datos Importados'!D49</f>
        <v>649589.44</v>
      </c>
      <c r="F49" s="86">
        <f>'Datos Importados'!E49</f>
        <v>453767.33</v>
      </c>
      <c r="G49" s="86">
        <f>'Datos Importados'!F49</f>
        <v>259582.16</v>
      </c>
      <c r="H49" s="86">
        <f>'Datos Importados'!G49</f>
        <v>0</v>
      </c>
      <c r="I49" s="86">
        <f>'Datos Importados'!H49</f>
        <v>0</v>
      </c>
      <c r="J49" s="86">
        <f>'Datos Importados'!I49</f>
        <v>0</v>
      </c>
      <c r="K49" s="86">
        <f>'Datos Importados'!J49</f>
        <v>0</v>
      </c>
      <c r="L49" s="86">
        <f>'Datos Importados'!K49</f>
        <v>0</v>
      </c>
      <c r="M49" s="86">
        <f>'Datos Importados'!L49</f>
        <v>0</v>
      </c>
      <c r="N49" s="86">
        <f>'Datos Importados'!M49</f>
        <v>0</v>
      </c>
      <c r="O49" s="87">
        <f>SUM(O45:O48)</f>
        <v>2643419.01</v>
      </c>
      <c r="P49" s="45"/>
      <c r="Q49" s="50" t="s">
        <v>61</v>
      </c>
      <c r="R49" s="88"/>
      <c r="S49" s="88">
        <v>3120807.5199999996</v>
      </c>
      <c r="T49" s="88">
        <v>11798211.18</v>
      </c>
      <c r="U49" s="88">
        <v>14153560.040000001</v>
      </c>
      <c r="V49" s="88">
        <v>11331005.55</v>
      </c>
      <c r="W49" s="88">
        <v>11047469.319999998</v>
      </c>
      <c r="X49" s="88">
        <f t="shared" si="3"/>
        <v>2643419.01</v>
      </c>
    </row>
    <row r="50" spans="2:24" ht="12.75">
      <c r="B50" s="27" t="s">
        <v>62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 t="s">
        <v>0</v>
      </c>
      <c r="P50" s="45"/>
      <c r="Q50" s="27" t="s">
        <v>62</v>
      </c>
      <c r="S50" s="1" t="s">
        <v>0</v>
      </c>
      <c r="T50" s="90"/>
      <c r="U50" s="90"/>
      <c r="V50" s="90"/>
      <c r="W50" s="90"/>
      <c r="X50" s="90"/>
    </row>
    <row r="51" spans="2:24" ht="12.75">
      <c r="B51" s="31" t="s">
        <v>63</v>
      </c>
      <c r="C51" s="91">
        <f>'Datos Importados'!B51</f>
        <v>0</v>
      </c>
      <c r="D51" s="91">
        <f>'Datos Importados'!C51</f>
        <v>0</v>
      </c>
      <c r="E51" s="91">
        <f>'Datos Importados'!D51</f>
        <v>0</v>
      </c>
      <c r="F51" s="91">
        <f>'Datos Importados'!E51</f>
        <v>0</v>
      </c>
      <c r="G51" s="91">
        <f>'Datos Importados'!F51</f>
        <v>0</v>
      </c>
      <c r="H51" s="91">
        <f>'Datos Importados'!G51</f>
        <v>0</v>
      </c>
      <c r="I51" s="91">
        <f>'Datos Importados'!H51</f>
        <v>0</v>
      </c>
      <c r="J51" s="91">
        <f>'Datos Importados'!I51</f>
        <v>0</v>
      </c>
      <c r="K51" s="91">
        <f>'Datos Importados'!J51</f>
        <v>0</v>
      </c>
      <c r="L51" s="91">
        <f>'Datos Importados'!K51</f>
        <v>0</v>
      </c>
      <c r="M51" s="91">
        <f>'Datos Importados'!L51</f>
        <v>0</v>
      </c>
      <c r="N51" s="91">
        <f>'Datos Importados'!M51</f>
        <v>0</v>
      </c>
      <c r="O51" s="81">
        <f t="shared" si="2"/>
        <v>0</v>
      </c>
      <c r="P51" s="45"/>
      <c r="Q51" s="35" t="s">
        <v>63</v>
      </c>
      <c r="R51" s="81"/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f t="shared" si="3"/>
        <v>0</v>
      </c>
    </row>
    <row r="52" spans="2:24" ht="12.75">
      <c r="B52" s="20" t="s">
        <v>64</v>
      </c>
      <c r="C52" s="46">
        <f>'Datos Importados'!B52</f>
        <v>0</v>
      </c>
      <c r="D52" s="46">
        <f>'Datos Importados'!C52</f>
        <v>0</v>
      </c>
      <c r="E52" s="46">
        <f>'Datos Importados'!D52</f>
        <v>0</v>
      </c>
      <c r="F52" s="46">
        <f>'Datos Importados'!E52</f>
        <v>0</v>
      </c>
      <c r="G52" s="46">
        <f>'Datos Importados'!F52</f>
        <v>0</v>
      </c>
      <c r="H52" s="46">
        <f>'Datos Importados'!G52</f>
        <v>0</v>
      </c>
      <c r="I52" s="46">
        <f>'Datos Importados'!H52</f>
        <v>0</v>
      </c>
      <c r="J52" s="46">
        <f>'Datos Importados'!I52</f>
        <v>0</v>
      </c>
      <c r="K52" s="46">
        <f>'Datos Importados'!J52</f>
        <v>0</v>
      </c>
      <c r="L52" s="46">
        <f>'Datos Importados'!K52</f>
        <v>0</v>
      </c>
      <c r="M52" s="46">
        <f>'Datos Importados'!L52</f>
        <v>0</v>
      </c>
      <c r="N52" s="46">
        <f>'Datos Importados'!M52</f>
        <v>0</v>
      </c>
      <c r="O52" s="44">
        <f t="shared" si="2"/>
        <v>0</v>
      </c>
      <c r="P52" s="45"/>
      <c r="Q52" s="40" t="s">
        <v>64</v>
      </c>
      <c r="R52" s="44"/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f t="shared" si="3"/>
        <v>0</v>
      </c>
    </row>
    <row r="53" spans="2:24" ht="12.75">
      <c r="B53" s="20" t="s">
        <v>65</v>
      </c>
      <c r="C53" s="46">
        <f>'Datos Importados'!B53</f>
        <v>0</v>
      </c>
      <c r="D53" s="46">
        <f>'Datos Importados'!C53</f>
        <v>0</v>
      </c>
      <c r="E53" s="46">
        <f>'Datos Importados'!D53</f>
        <v>0</v>
      </c>
      <c r="F53" s="46">
        <f>'Datos Importados'!E53</f>
        <v>0</v>
      </c>
      <c r="G53" s="46">
        <f>'Datos Importados'!F53</f>
        <v>0</v>
      </c>
      <c r="H53" s="46">
        <f>'Datos Importados'!G53</f>
        <v>0</v>
      </c>
      <c r="I53" s="46">
        <f>'Datos Importados'!H53</f>
        <v>0</v>
      </c>
      <c r="J53" s="46">
        <f>'Datos Importados'!I53</f>
        <v>0</v>
      </c>
      <c r="K53" s="46">
        <f>'Datos Importados'!J53</f>
        <v>0</v>
      </c>
      <c r="L53" s="46">
        <f>'Datos Importados'!K53</f>
        <v>0</v>
      </c>
      <c r="M53" s="46">
        <f>'Datos Importados'!L53</f>
        <v>0</v>
      </c>
      <c r="N53" s="46">
        <f>'Datos Importados'!M53</f>
        <v>0</v>
      </c>
      <c r="O53" s="44">
        <f t="shared" si="2"/>
        <v>0</v>
      </c>
      <c r="P53" s="45"/>
      <c r="Q53" s="40" t="s">
        <v>65</v>
      </c>
      <c r="R53" s="44"/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f t="shared" si="3"/>
        <v>0</v>
      </c>
    </row>
    <row r="54" spans="2:24" ht="12.75">
      <c r="B54" s="20" t="s">
        <v>66</v>
      </c>
      <c r="C54" s="46">
        <f>'Datos Importados'!B54</f>
        <v>0</v>
      </c>
      <c r="D54" s="46">
        <f>'Datos Importados'!C54</f>
        <v>0</v>
      </c>
      <c r="E54" s="46">
        <f>'Datos Importados'!D54</f>
        <v>0</v>
      </c>
      <c r="F54" s="46">
        <f>'Datos Importados'!E54</f>
        <v>0</v>
      </c>
      <c r="G54" s="46">
        <f>'Datos Importados'!F54</f>
        <v>0</v>
      </c>
      <c r="H54" s="46">
        <f>'Datos Importados'!G54</f>
        <v>0</v>
      </c>
      <c r="I54" s="46">
        <f>'Datos Importados'!H54</f>
        <v>0</v>
      </c>
      <c r="J54" s="46">
        <f>'Datos Importados'!I54</f>
        <v>0</v>
      </c>
      <c r="K54" s="46">
        <f>'Datos Importados'!J54</f>
        <v>0</v>
      </c>
      <c r="L54" s="46">
        <f>'Datos Importados'!K54</f>
        <v>0</v>
      </c>
      <c r="M54" s="46">
        <f>'Datos Importados'!L54</f>
        <v>0</v>
      </c>
      <c r="N54" s="46">
        <f>'Datos Importados'!M54</f>
        <v>0</v>
      </c>
      <c r="O54" s="44">
        <f t="shared" si="2"/>
        <v>0</v>
      </c>
      <c r="P54" s="45"/>
      <c r="Q54" s="40" t="s">
        <v>66</v>
      </c>
      <c r="R54" s="44"/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f t="shared" si="3"/>
        <v>0</v>
      </c>
    </row>
    <row r="55" spans="2:24" ht="12.75">
      <c r="B55" s="24" t="s">
        <v>67</v>
      </c>
      <c r="C55" s="92">
        <f>'Datos Importados'!B55</f>
        <v>0</v>
      </c>
      <c r="D55" s="92">
        <f>'Datos Importados'!C55</f>
        <v>0</v>
      </c>
      <c r="E55" s="92">
        <f>'Datos Importados'!D55</f>
        <v>0</v>
      </c>
      <c r="F55" s="92">
        <f>'Datos Importados'!E55</f>
        <v>0</v>
      </c>
      <c r="G55" s="92">
        <f>'Datos Importados'!F55</f>
        <v>0</v>
      </c>
      <c r="H55" s="92">
        <f>'Datos Importados'!G55</f>
        <v>0</v>
      </c>
      <c r="I55" s="92">
        <f>'Datos Importados'!H55</f>
        <v>0</v>
      </c>
      <c r="J55" s="92">
        <f>'Datos Importados'!I55</f>
        <v>0</v>
      </c>
      <c r="K55" s="92">
        <f>'Datos Importados'!J55</f>
        <v>0</v>
      </c>
      <c r="L55" s="92">
        <f>'Datos Importados'!K55</f>
        <v>0</v>
      </c>
      <c r="M55" s="92">
        <f>'Datos Importados'!L55</f>
        <v>0</v>
      </c>
      <c r="N55" s="92">
        <f>'Datos Importados'!M55</f>
        <v>0</v>
      </c>
      <c r="O55" s="93">
        <f t="shared" si="2"/>
        <v>0</v>
      </c>
      <c r="P55" s="45"/>
      <c r="Q55" s="50" t="s">
        <v>67</v>
      </c>
      <c r="R55" s="94"/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f t="shared" si="3"/>
        <v>0</v>
      </c>
    </row>
    <row r="56" spans="2:24" ht="12.75">
      <c r="B56" s="27" t="s">
        <v>68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  <c r="P56" s="45"/>
      <c r="Q56" s="27" t="s">
        <v>68</v>
      </c>
      <c r="T56" s="90"/>
      <c r="U56" s="90">
        <v>0</v>
      </c>
      <c r="V56" s="90">
        <v>0</v>
      </c>
      <c r="W56" s="90">
        <v>0</v>
      </c>
      <c r="X56" s="90">
        <f t="shared" si="3"/>
        <v>0</v>
      </c>
    </row>
    <row r="57" spans="2:24" ht="12.75">
      <c r="B57" s="31" t="s">
        <v>69</v>
      </c>
      <c r="C57" s="80">
        <f>'Datos Importados'!B57</f>
        <v>80259.24</v>
      </c>
      <c r="D57" s="80">
        <f>'Datos Importados'!C57</f>
        <v>80259.24</v>
      </c>
      <c r="E57" s="80">
        <f>'Datos Importados'!D57</f>
        <v>80259.24</v>
      </c>
      <c r="F57" s="80">
        <f>'Datos Importados'!E57</f>
        <v>80259.24</v>
      </c>
      <c r="G57" s="80">
        <f>'Datos Importados'!F57</f>
        <v>80259.24</v>
      </c>
      <c r="H57" s="80">
        <f>'Datos Importados'!G57</f>
        <v>0</v>
      </c>
      <c r="I57" s="80">
        <f>'Datos Importados'!H57</f>
        <v>0</v>
      </c>
      <c r="J57" s="80">
        <f>'Datos Importados'!I57</f>
        <v>0</v>
      </c>
      <c r="K57" s="80">
        <f>'Datos Importados'!J57</f>
        <v>0</v>
      </c>
      <c r="L57" s="80">
        <f>'Datos Importados'!K57</f>
        <v>0</v>
      </c>
      <c r="M57" s="80">
        <f>'Datos Importados'!L57</f>
        <v>0</v>
      </c>
      <c r="N57" s="80">
        <f>'Datos Importados'!M57</f>
        <v>0</v>
      </c>
      <c r="O57" s="81">
        <f t="shared" si="2"/>
        <v>401296.2</v>
      </c>
      <c r="P57" s="45"/>
      <c r="Q57" s="35" t="s">
        <v>69</v>
      </c>
      <c r="R57" s="81"/>
      <c r="S57" s="81">
        <v>172071</v>
      </c>
      <c r="T57" s="81">
        <v>731830.1</v>
      </c>
      <c r="U57" s="81">
        <v>882887.9899999999</v>
      </c>
      <c r="V57" s="81">
        <v>771914.55</v>
      </c>
      <c r="W57" s="81">
        <v>920990.59</v>
      </c>
      <c r="X57" s="81">
        <f t="shared" si="3"/>
        <v>401296.2</v>
      </c>
    </row>
    <row r="58" spans="2:24" ht="12.75">
      <c r="B58" s="20" t="s">
        <v>70</v>
      </c>
      <c r="C58" s="85">
        <f>'Datos Importados'!B58</f>
        <v>0</v>
      </c>
      <c r="D58" s="85">
        <f>'Datos Importados'!C58</f>
        <v>0</v>
      </c>
      <c r="E58" s="85">
        <f>'Datos Importados'!D58</f>
        <v>0</v>
      </c>
      <c r="F58" s="85">
        <f>'Datos Importados'!E58</f>
        <v>0</v>
      </c>
      <c r="G58" s="85">
        <f>'Datos Importados'!F58</f>
        <v>0</v>
      </c>
      <c r="H58" s="85">
        <f>'Datos Importados'!G58</f>
        <v>0</v>
      </c>
      <c r="I58" s="85">
        <f>'Datos Importados'!H58</f>
        <v>0</v>
      </c>
      <c r="J58" s="85">
        <f>'Datos Importados'!I58</f>
        <v>0</v>
      </c>
      <c r="K58" s="85">
        <f>'Datos Importados'!J58</f>
        <v>0</v>
      </c>
      <c r="L58" s="85">
        <f>'Datos Importados'!K58</f>
        <v>0</v>
      </c>
      <c r="M58" s="85">
        <f>'Datos Importados'!L58</f>
        <v>0</v>
      </c>
      <c r="N58" s="85">
        <f>'Datos Importados'!M58</f>
        <v>0</v>
      </c>
      <c r="O58" s="44">
        <f t="shared" si="2"/>
        <v>0</v>
      </c>
      <c r="P58" s="45"/>
      <c r="Q58" s="40" t="s">
        <v>70</v>
      </c>
      <c r="R58" s="44"/>
      <c r="S58" s="44">
        <v>26000</v>
      </c>
      <c r="T58" s="44">
        <v>120000</v>
      </c>
      <c r="U58" s="44">
        <v>132000</v>
      </c>
      <c r="V58" s="44">
        <v>22400</v>
      </c>
      <c r="W58" s="44">
        <v>22400</v>
      </c>
      <c r="X58" s="44">
        <f t="shared" si="3"/>
        <v>0</v>
      </c>
    </row>
    <row r="59" spans="2:24" ht="12.75">
      <c r="B59" s="20" t="s">
        <v>71</v>
      </c>
      <c r="C59" s="85">
        <f>'Datos Importados'!B59</f>
        <v>7055.01</v>
      </c>
      <c r="D59" s="85">
        <f>'Datos Importados'!C59</f>
        <v>6737.57</v>
      </c>
      <c r="E59" s="85">
        <f>'Datos Importados'!D59</f>
        <v>7097.83</v>
      </c>
      <c r="F59" s="85">
        <f>'Datos Importados'!E59</f>
        <v>10759.08</v>
      </c>
      <c r="G59" s="85">
        <f>'Datos Importados'!F59</f>
        <v>0</v>
      </c>
      <c r="H59" s="85">
        <f>'Datos Importados'!G59</f>
        <v>0</v>
      </c>
      <c r="I59" s="85">
        <f>'Datos Importados'!H59</f>
        <v>0</v>
      </c>
      <c r="J59" s="85">
        <f>'Datos Importados'!I59</f>
        <v>0</v>
      </c>
      <c r="K59" s="85">
        <f>'Datos Importados'!J59</f>
        <v>0</v>
      </c>
      <c r="L59" s="85">
        <f>'Datos Importados'!K59</f>
        <v>0</v>
      </c>
      <c r="M59" s="85">
        <f>'Datos Importados'!L59</f>
        <v>0</v>
      </c>
      <c r="N59" s="85">
        <f>'Datos Importados'!M59</f>
        <v>0</v>
      </c>
      <c r="O59" s="44">
        <f t="shared" si="2"/>
        <v>31649.489999999998</v>
      </c>
      <c r="P59" s="45"/>
      <c r="Q59" s="40" t="s">
        <v>71</v>
      </c>
      <c r="R59" s="44"/>
      <c r="S59" s="44">
        <v>4685.21</v>
      </c>
      <c r="T59" s="44">
        <v>39596.87</v>
      </c>
      <c r="U59" s="44">
        <v>51099.64</v>
      </c>
      <c r="V59" s="44">
        <v>65818.46</v>
      </c>
      <c r="W59" s="44">
        <v>109035.73</v>
      </c>
      <c r="X59" s="44">
        <f t="shared" si="3"/>
        <v>31649.489999999998</v>
      </c>
    </row>
    <row r="60" spans="2:24" ht="12.75">
      <c r="B60" s="24" t="s">
        <v>72</v>
      </c>
      <c r="C60" s="86">
        <f>'Datos Importados'!B60</f>
        <v>0</v>
      </c>
      <c r="D60" s="86">
        <f>'Datos Importados'!C60</f>
        <v>0</v>
      </c>
      <c r="E60" s="86">
        <f>'Datos Importados'!D60</f>
        <v>0</v>
      </c>
      <c r="F60" s="86">
        <f>'Datos Importados'!E60</f>
        <v>0</v>
      </c>
      <c r="G60" s="86">
        <f>'Datos Importados'!F60</f>
        <v>0</v>
      </c>
      <c r="H60" s="86">
        <f>'Datos Importados'!G60</f>
        <v>0</v>
      </c>
      <c r="I60" s="86">
        <f>'Datos Importados'!H60</f>
        <v>0</v>
      </c>
      <c r="J60" s="86">
        <f>'Datos Importados'!I60</f>
        <v>0</v>
      </c>
      <c r="K60" s="86">
        <f>'Datos Importados'!J60</f>
        <v>0</v>
      </c>
      <c r="L60" s="86">
        <f>'Datos Importados'!K60</f>
        <v>0</v>
      </c>
      <c r="M60" s="86">
        <f>'Datos Importados'!L60</f>
        <v>0</v>
      </c>
      <c r="N60" s="86">
        <f>'Datos Importados'!M60</f>
        <v>0</v>
      </c>
      <c r="O60" s="93">
        <f t="shared" si="2"/>
        <v>0</v>
      </c>
      <c r="P60" s="45"/>
      <c r="Q60" s="50" t="s">
        <v>72</v>
      </c>
      <c r="R60" s="93"/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f t="shared" si="3"/>
        <v>0</v>
      </c>
    </row>
    <row r="61" spans="2:24" ht="12.75">
      <c r="B61" s="27" t="s">
        <v>73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  <c r="P61" s="45"/>
      <c r="Q61" s="27" t="s">
        <v>73</v>
      </c>
      <c r="T61" s="90"/>
      <c r="U61" s="90">
        <v>0</v>
      </c>
      <c r="V61" s="90">
        <v>0</v>
      </c>
      <c r="W61" s="90">
        <v>0</v>
      </c>
      <c r="X61" s="90">
        <f t="shared" si="3"/>
        <v>0</v>
      </c>
    </row>
    <row r="62" spans="2:24" ht="12.75">
      <c r="B62" s="31" t="s">
        <v>74</v>
      </c>
      <c r="C62" s="91">
        <f>'Datos Importados'!B62</f>
        <v>231024</v>
      </c>
      <c r="D62" s="91">
        <f>'Datos Importados'!C62</f>
        <v>228664</v>
      </c>
      <c r="E62" s="91">
        <f>'Datos Importados'!D62</f>
        <v>220868</v>
      </c>
      <c r="F62" s="91">
        <f>'Datos Importados'!E62</f>
        <v>235695</v>
      </c>
      <c r="G62" s="91">
        <f>'Datos Importados'!F62</f>
        <v>225148</v>
      </c>
      <c r="H62" s="91">
        <f>'Datos Importados'!G62</f>
        <v>0</v>
      </c>
      <c r="I62" s="91">
        <f>'Datos Importados'!H62</f>
        <v>0</v>
      </c>
      <c r="J62" s="91">
        <f>'Datos Importados'!I62</f>
        <v>0</v>
      </c>
      <c r="K62" s="91">
        <f>'Datos Importados'!J62</f>
        <v>0</v>
      </c>
      <c r="L62" s="91">
        <f>'Datos Importados'!K62</f>
        <v>0</v>
      </c>
      <c r="M62" s="91">
        <f>'Datos Importados'!L62</f>
        <v>0</v>
      </c>
      <c r="N62" s="91">
        <f>'Datos Importados'!M62</f>
        <v>0</v>
      </c>
      <c r="O62" s="81">
        <f>SUM(C62:N62)</f>
        <v>1141399</v>
      </c>
      <c r="P62" s="45"/>
      <c r="Q62" s="35" t="s">
        <v>74</v>
      </c>
      <c r="R62" s="81"/>
      <c r="S62" s="81">
        <v>0</v>
      </c>
      <c r="T62" s="81">
        <v>999877.2</v>
      </c>
      <c r="U62" s="81">
        <v>2547512.4200000004</v>
      </c>
      <c r="V62" s="81">
        <v>2445661.5300000003</v>
      </c>
      <c r="W62" s="81">
        <v>579767</v>
      </c>
      <c r="X62" s="81">
        <f t="shared" si="3"/>
        <v>1141399</v>
      </c>
    </row>
    <row r="63" spans="2:24" ht="12.75">
      <c r="B63" s="20" t="s">
        <v>75</v>
      </c>
      <c r="C63" s="85">
        <f>'Datos Importados'!B63</f>
        <v>1375597.62</v>
      </c>
      <c r="D63" s="85">
        <f>'Datos Importados'!C63</f>
        <v>1362986.47</v>
      </c>
      <c r="E63" s="85">
        <f>'Datos Importados'!D63</f>
        <v>1341144.63</v>
      </c>
      <c r="F63" s="85">
        <f>'Datos Importados'!E63</f>
        <v>1413226.1</v>
      </c>
      <c r="G63" s="85">
        <f>'Datos Importados'!F63</f>
        <v>0</v>
      </c>
      <c r="H63" s="85">
        <f>'Datos Importados'!G63</f>
        <v>0</v>
      </c>
      <c r="I63" s="85">
        <f>'Datos Importados'!H63</f>
        <v>0</v>
      </c>
      <c r="J63" s="85">
        <f>'Datos Importados'!I63</f>
        <v>0</v>
      </c>
      <c r="K63" s="85">
        <f>'Datos Importados'!J63</f>
        <v>0</v>
      </c>
      <c r="L63" s="85">
        <f>'Datos Importados'!K63</f>
        <v>0</v>
      </c>
      <c r="M63" s="85">
        <f>'Datos Importados'!L63</f>
        <v>0</v>
      </c>
      <c r="N63" s="85">
        <f>'Datos Importados'!M63</f>
        <v>0</v>
      </c>
      <c r="O63" s="44">
        <f aca="true" t="shared" si="4" ref="O63:O70">SUM(C63:N63)</f>
        <v>5492954.82</v>
      </c>
      <c r="P63" s="45"/>
      <c r="Q63" s="40" t="s">
        <v>75</v>
      </c>
      <c r="R63" s="44"/>
      <c r="S63" s="44">
        <v>2210448.93</v>
      </c>
      <c r="T63" s="44">
        <v>8918970.4</v>
      </c>
      <c r="U63" s="44">
        <v>5059193.65</v>
      </c>
      <c r="V63" s="44">
        <v>18317049.69</v>
      </c>
      <c r="W63" s="44">
        <v>27430207.07</v>
      </c>
      <c r="X63" s="44">
        <f t="shared" si="3"/>
        <v>5492954.82</v>
      </c>
    </row>
    <row r="64" spans="2:24" ht="12.75">
      <c r="B64" s="20" t="s">
        <v>76</v>
      </c>
      <c r="C64" s="46">
        <f>'Datos Importados'!B64</f>
        <v>0</v>
      </c>
      <c r="D64" s="46">
        <f>'Datos Importados'!C64</f>
        <v>0</v>
      </c>
      <c r="E64" s="46">
        <f>'Datos Importados'!D64</f>
        <v>0</v>
      </c>
      <c r="F64" s="46">
        <f>'Datos Importados'!E64</f>
        <v>0</v>
      </c>
      <c r="G64" s="46">
        <f>'Datos Importados'!F64</f>
        <v>0</v>
      </c>
      <c r="H64" s="46">
        <f>'Datos Importados'!G64</f>
        <v>0</v>
      </c>
      <c r="I64" s="46">
        <f>'Datos Importados'!H64</f>
        <v>0</v>
      </c>
      <c r="J64" s="46">
        <f>'Datos Importados'!I64</f>
        <v>0</v>
      </c>
      <c r="K64" s="46">
        <f>'Datos Importados'!J64</f>
        <v>0</v>
      </c>
      <c r="L64" s="46">
        <f>'Datos Importados'!K64</f>
        <v>0</v>
      </c>
      <c r="M64" s="46">
        <f>'Datos Importados'!L64</f>
        <v>0</v>
      </c>
      <c r="N64" s="46">
        <f>'Datos Importados'!M64</f>
        <v>0</v>
      </c>
      <c r="O64" s="44">
        <f t="shared" si="4"/>
        <v>0</v>
      </c>
      <c r="P64" s="45"/>
      <c r="Q64" s="40" t="s">
        <v>76</v>
      </c>
      <c r="R64" s="44"/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f t="shared" si="3"/>
        <v>0</v>
      </c>
    </row>
    <row r="65" spans="2:24" ht="12.75">
      <c r="B65" s="20" t="s">
        <v>77</v>
      </c>
      <c r="C65" s="46">
        <f>'Datos Importados'!B65</f>
        <v>1734628.54</v>
      </c>
      <c r="D65" s="46">
        <f>'Datos Importados'!C65</f>
        <v>1525539.32</v>
      </c>
      <c r="E65" s="46">
        <f>'Datos Importados'!D65</f>
        <v>1583206.08</v>
      </c>
      <c r="F65" s="46">
        <f>'Datos Importados'!E65</f>
        <v>1583238.54</v>
      </c>
      <c r="G65" s="46">
        <f>'Datos Importados'!F65</f>
        <v>0</v>
      </c>
      <c r="H65" s="46">
        <f>'Datos Importados'!G65</f>
        <v>0</v>
      </c>
      <c r="I65" s="46">
        <f>'Datos Importados'!H65</f>
        <v>0</v>
      </c>
      <c r="J65" s="46">
        <f>'Datos Importados'!I65</f>
        <v>0</v>
      </c>
      <c r="K65" s="46">
        <f>'Datos Importados'!J65</f>
        <v>0</v>
      </c>
      <c r="L65" s="46">
        <f>'Datos Importados'!K65</f>
        <v>0</v>
      </c>
      <c r="M65" s="46">
        <f>'Datos Importados'!L65</f>
        <v>0</v>
      </c>
      <c r="N65" s="46">
        <f>'Datos Importados'!M65</f>
        <v>0</v>
      </c>
      <c r="O65" s="44">
        <f>N65</f>
        <v>0</v>
      </c>
      <c r="P65" s="45"/>
      <c r="Q65" s="40" t="s">
        <v>77</v>
      </c>
      <c r="R65" s="44"/>
      <c r="S65" s="44">
        <v>1879966.04</v>
      </c>
      <c r="T65" s="44">
        <v>2811042.6</v>
      </c>
      <c r="U65" s="44">
        <v>0</v>
      </c>
      <c r="V65" s="44">
        <v>2654263</v>
      </c>
      <c r="W65" s="44">
        <v>178535.89</v>
      </c>
      <c r="X65" s="44">
        <f t="shared" si="3"/>
        <v>0</v>
      </c>
    </row>
    <row r="66" spans="2:24" ht="12.75">
      <c r="B66" s="20" t="s">
        <v>78</v>
      </c>
      <c r="C66" s="85">
        <f>'Datos Importados'!B66</f>
        <v>861535.76</v>
      </c>
      <c r="D66" s="85">
        <f>'Datos Importados'!C66</f>
        <v>861694.03</v>
      </c>
      <c r="E66" s="85">
        <f>'Datos Importados'!D66</f>
        <v>820226.58</v>
      </c>
      <c r="F66" s="85">
        <f>'Datos Importados'!E66</f>
        <v>909911.72</v>
      </c>
      <c r="G66" s="85">
        <f>'Datos Importados'!F66</f>
        <v>0</v>
      </c>
      <c r="H66" s="85">
        <f>'Datos Importados'!G66</f>
        <v>0</v>
      </c>
      <c r="I66" s="85">
        <f>'Datos Importados'!H66</f>
        <v>0</v>
      </c>
      <c r="J66" s="85">
        <f>'Datos Importados'!I66</f>
        <v>0</v>
      </c>
      <c r="K66" s="85">
        <f>'Datos Importados'!J66</f>
        <v>0</v>
      </c>
      <c r="L66" s="85">
        <f>'Datos Importados'!K66</f>
        <v>0</v>
      </c>
      <c r="M66" s="85">
        <f>'Datos Importados'!L66</f>
        <v>0</v>
      </c>
      <c r="N66" s="85">
        <f>'Datos Importados'!M66</f>
        <v>0</v>
      </c>
      <c r="O66" s="44">
        <f t="shared" si="4"/>
        <v>3453368.09</v>
      </c>
      <c r="P66" s="45"/>
      <c r="Q66" s="40" t="s">
        <v>78</v>
      </c>
      <c r="R66" s="44"/>
      <c r="S66" s="44">
        <v>2676356.1399999997</v>
      </c>
      <c r="T66" s="44">
        <v>8691633.25</v>
      </c>
      <c r="U66" s="44">
        <v>5597215.18</v>
      </c>
      <c r="V66" s="44">
        <v>9427454.690000001</v>
      </c>
      <c r="W66" s="44">
        <v>6917352.24</v>
      </c>
      <c r="X66" s="44">
        <f t="shared" si="3"/>
        <v>3453368.09</v>
      </c>
    </row>
    <row r="67" spans="2:24" ht="12.75">
      <c r="B67" s="20" t="s">
        <v>79</v>
      </c>
      <c r="C67" s="85">
        <f>'Datos Importados'!B67</f>
        <v>0</v>
      </c>
      <c r="D67" s="85">
        <f>'Datos Importados'!C67</f>
        <v>0</v>
      </c>
      <c r="E67" s="85">
        <f>'Datos Importados'!D67</f>
        <v>0</v>
      </c>
      <c r="F67" s="85">
        <f>'Datos Importados'!E67</f>
        <v>0</v>
      </c>
      <c r="G67" s="85">
        <f>'Datos Importados'!F67</f>
        <v>0</v>
      </c>
      <c r="H67" s="85">
        <f>'Datos Importados'!G67</f>
        <v>0</v>
      </c>
      <c r="I67" s="85">
        <f>'Datos Importados'!H67</f>
        <v>0</v>
      </c>
      <c r="J67" s="85">
        <f>'Datos Importados'!I67</f>
        <v>0</v>
      </c>
      <c r="K67" s="85">
        <f>'Datos Importados'!J67</f>
        <v>0</v>
      </c>
      <c r="L67" s="85">
        <f>'Datos Importados'!K67</f>
        <v>0</v>
      </c>
      <c r="M67" s="85">
        <f>'Datos Importados'!L67</f>
        <v>0</v>
      </c>
      <c r="N67" s="85">
        <f>'Datos Importados'!M67</f>
        <v>0</v>
      </c>
      <c r="O67" s="44">
        <f t="shared" si="4"/>
        <v>0</v>
      </c>
      <c r="P67" s="45"/>
      <c r="Q67" s="40" t="s">
        <v>79</v>
      </c>
      <c r="R67" s="44"/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f t="shared" si="3"/>
        <v>0</v>
      </c>
    </row>
    <row r="68" spans="2:24" ht="12.75">
      <c r="B68" s="20" t="s">
        <v>80</v>
      </c>
      <c r="C68" s="85">
        <f>'Datos Importados'!B68</f>
        <v>768566.28</v>
      </c>
      <c r="D68" s="85">
        <f>'Datos Importados'!C68</f>
        <v>815464.43</v>
      </c>
      <c r="E68" s="85">
        <f>'Datos Importados'!D68</f>
        <v>554478</v>
      </c>
      <c r="F68" s="85">
        <f>'Datos Importados'!E68</f>
        <v>616685.91</v>
      </c>
      <c r="G68" s="85">
        <f>'Datos Importados'!F68</f>
        <v>0</v>
      </c>
      <c r="H68" s="85">
        <f>'Datos Importados'!G68</f>
        <v>0</v>
      </c>
      <c r="I68" s="85">
        <f>'Datos Importados'!H68</f>
        <v>0</v>
      </c>
      <c r="J68" s="85">
        <f>'Datos Importados'!I68</f>
        <v>0</v>
      </c>
      <c r="K68" s="85">
        <f>'Datos Importados'!J68</f>
        <v>0</v>
      </c>
      <c r="L68" s="85">
        <f>'Datos Importados'!K68</f>
        <v>0</v>
      </c>
      <c r="M68" s="85">
        <f>'Datos Importados'!L68</f>
        <v>0</v>
      </c>
      <c r="N68" s="85">
        <f>'Datos Importados'!M68</f>
        <v>0</v>
      </c>
      <c r="O68" s="44">
        <f t="shared" si="4"/>
        <v>2755194.62</v>
      </c>
      <c r="P68" s="45"/>
      <c r="Q68" s="40" t="s">
        <v>80</v>
      </c>
      <c r="R68" s="44"/>
      <c r="S68" s="44">
        <v>37719</v>
      </c>
      <c r="T68" s="44">
        <v>0</v>
      </c>
      <c r="U68" s="44">
        <v>0</v>
      </c>
      <c r="V68" s="44">
        <v>4617165.92</v>
      </c>
      <c r="W68" s="44">
        <v>2760625.76</v>
      </c>
      <c r="X68" s="44">
        <f t="shared" si="3"/>
        <v>2755194.62</v>
      </c>
    </row>
    <row r="69" spans="2:24" ht="12.75">
      <c r="B69" s="20" t="s">
        <v>81</v>
      </c>
      <c r="C69" s="85">
        <f>'Datos Importados'!B69</f>
        <v>1375597.62</v>
      </c>
      <c r="D69" s="85">
        <f>'Datos Importados'!C69</f>
        <v>1362986.47</v>
      </c>
      <c r="E69" s="85">
        <f>'Datos Importados'!D69</f>
        <v>1341144.63</v>
      </c>
      <c r="F69" s="85">
        <f>'Datos Importados'!E69</f>
        <v>1413226.1</v>
      </c>
      <c r="G69" s="85">
        <f>'Datos Importados'!F69</f>
        <v>0</v>
      </c>
      <c r="H69" s="85">
        <f>'Datos Importados'!G69</f>
        <v>0</v>
      </c>
      <c r="I69" s="85">
        <f>'Datos Importados'!H69</f>
        <v>0</v>
      </c>
      <c r="J69" s="85">
        <f>'Datos Importados'!I69</f>
        <v>0</v>
      </c>
      <c r="K69" s="85">
        <f>'Datos Importados'!J69</f>
        <v>0</v>
      </c>
      <c r="L69" s="85">
        <f>'Datos Importados'!K69</f>
        <v>0</v>
      </c>
      <c r="M69" s="85">
        <f>'Datos Importados'!L69</f>
        <v>0</v>
      </c>
      <c r="N69" s="85">
        <f>'Datos Importados'!M69</f>
        <v>0</v>
      </c>
      <c r="O69" s="44">
        <f t="shared" si="4"/>
        <v>5492954.82</v>
      </c>
      <c r="P69" s="45"/>
      <c r="Q69" s="40" t="s">
        <v>81</v>
      </c>
      <c r="R69" s="44"/>
      <c r="S69" s="44">
        <v>1627536.85</v>
      </c>
      <c r="T69" s="44">
        <v>8125388.28</v>
      </c>
      <c r="U69" s="44">
        <v>5036134.98</v>
      </c>
      <c r="V69" s="44">
        <v>17379672.43</v>
      </c>
      <c r="W69" s="44">
        <v>26321668.28</v>
      </c>
      <c r="X69" s="44">
        <f t="shared" si="3"/>
        <v>5492954.82</v>
      </c>
    </row>
    <row r="70" spans="2:24" ht="12.75">
      <c r="B70" s="24" t="s">
        <v>82</v>
      </c>
      <c r="C70" s="86">
        <f>'Datos Importados'!B70</f>
        <v>1630102.04</v>
      </c>
      <c r="D70" s="86">
        <f>'Datos Importados'!C70</f>
        <v>1677158.46</v>
      </c>
      <c r="E70" s="86">
        <f>'Datos Importados'!D70</f>
        <v>1374704.58</v>
      </c>
      <c r="F70" s="86">
        <f>'Datos Importados'!E70</f>
        <v>1526597.63</v>
      </c>
      <c r="G70" s="86">
        <f>'Datos Importados'!F70</f>
        <v>0</v>
      </c>
      <c r="H70" s="86">
        <f>'Datos Importados'!G70</f>
        <v>0</v>
      </c>
      <c r="I70" s="86">
        <f>'Datos Importados'!H70</f>
        <v>0</v>
      </c>
      <c r="J70" s="86">
        <f>'Datos Importados'!I70</f>
        <v>0</v>
      </c>
      <c r="K70" s="86">
        <f>'Datos Importados'!J70</f>
        <v>0</v>
      </c>
      <c r="L70" s="86">
        <f>'Datos Importados'!K70</f>
        <v>0</v>
      </c>
      <c r="M70" s="86">
        <f>'Datos Importados'!L70</f>
        <v>0</v>
      </c>
      <c r="N70" s="86">
        <f>'Datos Importados'!M70</f>
        <v>0</v>
      </c>
      <c r="O70" s="93">
        <f t="shared" si="4"/>
        <v>6208562.71</v>
      </c>
      <c r="P70" s="45"/>
      <c r="Q70" s="50" t="s">
        <v>82</v>
      </c>
      <c r="R70" s="94"/>
      <c r="S70" s="94">
        <v>2714075.1399999997</v>
      </c>
      <c r="T70" s="94">
        <v>8691633.25</v>
      </c>
      <c r="U70" s="94">
        <v>5597215.18</v>
      </c>
      <c r="V70" s="94">
        <v>14044621.61</v>
      </c>
      <c r="W70" s="94">
        <v>9814566</v>
      </c>
      <c r="X70" s="94">
        <f t="shared" si="3"/>
        <v>6208562.71</v>
      </c>
    </row>
    <row r="71" spans="2:24" ht="12.75">
      <c r="B71" s="27" t="s">
        <v>83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5"/>
      <c r="P71" s="49"/>
      <c r="Q71" s="27" t="s">
        <v>83</v>
      </c>
      <c r="T71" s="55"/>
      <c r="U71" s="55">
        <v>0</v>
      </c>
      <c r="V71" s="55">
        <v>0</v>
      </c>
      <c r="W71" s="55">
        <v>0</v>
      </c>
      <c r="X71" s="55">
        <f t="shared" si="3"/>
        <v>0</v>
      </c>
    </row>
    <row r="72" spans="2:24" ht="12.75">
      <c r="B72" s="31" t="s">
        <v>84</v>
      </c>
      <c r="C72" s="61">
        <f>'Datos Importados'!B72</f>
        <v>7303</v>
      </c>
      <c r="D72" s="61">
        <f>'Datos Importados'!C72</f>
        <v>7323</v>
      </c>
      <c r="E72" s="61">
        <f>'Datos Importados'!D72</f>
        <v>7340</v>
      </c>
      <c r="F72" s="61">
        <f>'Datos Importados'!E72</f>
        <v>7357</v>
      </c>
      <c r="G72" s="61">
        <f>'Datos Importados'!F72</f>
        <v>0</v>
      </c>
      <c r="H72" s="61">
        <f>'Datos Importados'!G72</f>
        <v>0</v>
      </c>
      <c r="I72" s="61">
        <f>'Datos Importados'!H72</f>
        <v>0</v>
      </c>
      <c r="J72" s="61">
        <f>'Datos Importados'!I72</f>
        <v>0</v>
      </c>
      <c r="K72" s="61">
        <f>'Datos Importados'!J72</f>
        <v>0</v>
      </c>
      <c r="L72" s="61">
        <f>'Datos Importados'!K72</f>
        <v>0</v>
      </c>
      <c r="M72" s="61">
        <f>'Datos Importados'!L72</f>
        <v>0</v>
      </c>
      <c r="N72" s="61">
        <f>'Datos Importados'!M72</f>
        <v>0</v>
      </c>
      <c r="O72" s="33">
        <f>N72</f>
        <v>0</v>
      </c>
      <c r="P72" s="34"/>
      <c r="Q72" s="35" t="s">
        <v>84</v>
      </c>
      <c r="R72" s="33"/>
      <c r="S72" s="33">
        <v>6462</v>
      </c>
      <c r="T72" s="33">
        <v>6950</v>
      </c>
      <c r="U72" s="33">
        <v>7098</v>
      </c>
      <c r="V72" s="33">
        <v>6987</v>
      </c>
      <c r="W72" s="33">
        <v>7337</v>
      </c>
      <c r="X72" s="33">
        <f t="shared" si="3"/>
        <v>0</v>
      </c>
    </row>
    <row r="73" spans="2:24" ht="12.75">
      <c r="B73" s="20" t="s">
        <v>85</v>
      </c>
      <c r="C73" s="43">
        <f>'Datos Importados'!B73</f>
        <v>83</v>
      </c>
      <c r="D73" s="43">
        <f>'Datos Importados'!C73</f>
        <v>298</v>
      </c>
      <c r="E73" s="43">
        <f>'Datos Importados'!D73</f>
        <v>222</v>
      </c>
      <c r="F73" s="43">
        <f>'Datos Importados'!E73</f>
        <v>278</v>
      </c>
      <c r="G73" s="43">
        <f>'Datos Importados'!F73</f>
        <v>307</v>
      </c>
      <c r="H73" s="43">
        <f>'Datos Importados'!G73</f>
        <v>0</v>
      </c>
      <c r="I73" s="43">
        <f>'Datos Importados'!H73</f>
        <v>0</v>
      </c>
      <c r="J73" s="43">
        <f>'Datos Importados'!I73</f>
        <v>0</v>
      </c>
      <c r="K73" s="43">
        <f>'Datos Importados'!J73</f>
        <v>0</v>
      </c>
      <c r="L73" s="43">
        <f>'Datos Importados'!K73</f>
        <v>0</v>
      </c>
      <c r="M73" s="43">
        <f>'Datos Importados'!L73</f>
        <v>0</v>
      </c>
      <c r="N73" s="43">
        <f>'Datos Importados'!M73</f>
        <v>0</v>
      </c>
      <c r="O73" s="42">
        <f>SUM(C73:N73)</f>
        <v>1188</v>
      </c>
      <c r="P73" s="34"/>
      <c r="Q73" s="40" t="s">
        <v>85</v>
      </c>
      <c r="R73" s="42"/>
      <c r="S73" s="42">
        <v>250</v>
      </c>
      <c r="T73" s="42">
        <v>342</v>
      </c>
      <c r="U73" s="42">
        <v>4043</v>
      </c>
      <c r="V73" s="42">
        <v>1824</v>
      </c>
      <c r="W73" s="42">
        <v>1586</v>
      </c>
      <c r="X73" s="42">
        <f t="shared" si="3"/>
        <v>1188</v>
      </c>
    </row>
    <row r="74" spans="2:24" ht="12.75">
      <c r="B74" s="20" t="s">
        <v>86</v>
      </c>
      <c r="C74" s="43">
        <f>'Datos Importados'!B74</f>
        <v>13</v>
      </c>
      <c r="D74" s="43">
        <f>'Datos Importados'!C74</f>
        <v>74</v>
      </c>
      <c r="E74" s="43">
        <f>'Datos Importados'!D74</f>
        <v>67</v>
      </c>
      <c r="F74" s="43">
        <f>'Datos Importados'!E74</f>
        <v>97</v>
      </c>
      <c r="G74" s="43">
        <f>'Datos Importados'!F74</f>
        <v>100</v>
      </c>
      <c r="H74" s="43">
        <f>'Datos Importados'!G74</f>
        <v>0</v>
      </c>
      <c r="I74" s="43">
        <f>'Datos Importados'!H74</f>
        <v>0</v>
      </c>
      <c r="J74" s="43">
        <f>'Datos Importados'!I74</f>
        <v>0</v>
      </c>
      <c r="K74" s="43">
        <f>'Datos Importados'!J74</f>
        <v>0</v>
      </c>
      <c r="L74" s="43">
        <f>'Datos Importados'!K74</f>
        <v>0</v>
      </c>
      <c r="M74" s="43">
        <f>'Datos Importados'!L74</f>
        <v>0</v>
      </c>
      <c r="N74" s="43">
        <f>'Datos Importados'!M74</f>
        <v>0</v>
      </c>
      <c r="O74" s="42">
        <f aca="true" t="shared" si="5" ref="O74:O86">SUM(C74:N74)</f>
        <v>351</v>
      </c>
      <c r="P74" s="34"/>
      <c r="Q74" s="40" t="s">
        <v>86</v>
      </c>
      <c r="R74" s="42"/>
      <c r="S74" s="42">
        <v>0</v>
      </c>
      <c r="T74" s="42">
        <v>167</v>
      </c>
      <c r="U74" s="42">
        <v>116</v>
      </c>
      <c r="V74" s="42">
        <v>259</v>
      </c>
      <c r="W74" s="42">
        <v>370</v>
      </c>
      <c r="X74" s="42">
        <f t="shared" si="3"/>
        <v>351</v>
      </c>
    </row>
    <row r="75" spans="2:24" ht="12.75">
      <c r="B75" s="20" t="s">
        <v>87</v>
      </c>
      <c r="C75" s="43">
        <f>'Datos Importados'!B75</f>
        <v>13</v>
      </c>
      <c r="D75" s="43">
        <f>'Datos Importados'!C75</f>
        <v>72</v>
      </c>
      <c r="E75" s="43">
        <f>'Datos Importados'!D75</f>
        <v>66</v>
      </c>
      <c r="F75" s="43">
        <f>'Datos Importados'!E75</f>
        <v>97</v>
      </c>
      <c r="G75" s="43">
        <f>'Datos Importados'!F75</f>
        <v>98</v>
      </c>
      <c r="H75" s="43">
        <f>'Datos Importados'!G75</f>
        <v>0</v>
      </c>
      <c r="I75" s="43">
        <f>'Datos Importados'!H75</f>
        <v>0</v>
      </c>
      <c r="J75" s="43">
        <f>'Datos Importados'!I75</f>
        <v>0</v>
      </c>
      <c r="K75" s="43">
        <f>'Datos Importados'!J75</f>
        <v>0</v>
      </c>
      <c r="L75" s="43">
        <f>'Datos Importados'!K75</f>
        <v>0</v>
      </c>
      <c r="M75" s="43">
        <f>'Datos Importados'!L75</f>
        <v>0</v>
      </c>
      <c r="N75" s="43">
        <f>'Datos Importados'!M75</f>
        <v>0</v>
      </c>
      <c r="O75" s="42">
        <f t="shared" si="5"/>
        <v>346</v>
      </c>
      <c r="P75" s="34"/>
      <c r="Q75" s="40" t="s">
        <v>87</v>
      </c>
      <c r="R75" s="42"/>
      <c r="S75" s="42">
        <v>0</v>
      </c>
      <c r="T75" s="42">
        <v>146</v>
      </c>
      <c r="U75" s="42">
        <v>107</v>
      </c>
      <c r="V75" s="42">
        <v>250</v>
      </c>
      <c r="W75" s="42">
        <v>163</v>
      </c>
      <c r="X75" s="42">
        <f t="shared" si="3"/>
        <v>346</v>
      </c>
    </row>
    <row r="76" spans="2:24" ht="12.75">
      <c r="B76" s="20" t="s">
        <v>88</v>
      </c>
      <c r="C76" s="43">
        <f>'Datos Importados'!B76</f>
        <v>0</v>
      </c>
      <c r="D76" s="43">
        <f>'Datos Importados'!C76</f>
        <v>0</v>
      </c>
      <c r="E76" s="43">
        <f>'Datos Importados'!D76</f>
        <v>0</v>
      </c>
      <c r="F76" s="43">
        <f>'Datos Importados'!E76</f>
        <v>0</v>
      </c>
      <c r="G76" s="43">
        <f>'Datos Importados'!F76</f>
        <v>0</v>
      </c>
      <c r="H76" s="43">
        <f>'Datos Importados'!G76</f>
        <v>0</v>
      </c>
      <c r="I76" s="43">
        <f>'Datos Importados'!H76</f>
        <v>0</v>
      </c>
      <c r="J76" s="43">
        <f>'Datos Importados'!I76</f>
        <v>0</v>
      </c>
      <c r="K76" s="43">
        <f>'Datos Importados'!J76</f>
        <v>0</v>
      </c>
      <c r="L76" s="43">
        <f>'Datos Importados'!K76</f>
        <v>0</v>
      </c>
      <c r="M76" s="43">
        <f>'Datos Importados'!L76</f>
        <v>0</v>
      </c>
      <c r="N76" s="43">
        <f>'Datos Importados'!M76</f>
        <v>0</v>
      </c>
      <c r="O76" s="42">
        <f t="shared" si="5"/>
        <v>0</v>
      </c>
      <c r="P76" s="34"/>
      <c r="Q76" s="40" t="s">
        <v>88</v>
      </c>
      <c r="R76" s="42"/>
      <c r="S76" s="42">
        <v>0</v>
      </c>
      <c r="T76" s="42">
        <v>32</v>
      </c>
      <c r="U76" s="42">
        <v>0</v>
      </c>
      <c r="V76" s="42">
        <v>0</v>
      </c>
      <c r="W76" s="42">
        <v>0</v>
      </c>
      <c r="X76" s="42">
        <f t="shared" si="3"/>
        <v>0</v>
      </c>
    </row>
    <row r="77" spans="2:24" ht="12.75">
      <c r="B77" s="20" t="s">
        <v>89</v>
      </c>
      <c r="C77" s="43">
        <f>'Datos Importados'!B77</f>
        <v>0</v>
      </c>
      <c r="D77" s="43">
        <f>'Datos Importados'!C77</f>
        <v>0</v>
      </c>
      <c r="E77" s="43">
        <f>'Datos Importados'!D77</f>
        <v>0</v>
      </c>
      <c r="F77" s="43">
        <f>'Datos Importados'!E77</f>
        <v>0</v>
      </c>
      <c r="G77" s="43">
        <f>'Datos Importados'!F77</f>
        <v>0</v>
      </c>
      <c r="H77" s="43">
        <f>'Datos Importados'!G77</f>
        <v>0</v>
      </c>
      <c r="I77" s="43">
        <f>'Datos Importados'!H77</f>
        <v>0</v>
      </c>
      <c r="J77" s="43">
        <f>'Datos Importados'!I77</f>
        <v>0</v>
      </c>
      <c r="K77" s="43">
        <f>'Datos Importados'!J77</f>
        <v>0</v>
      </c>
      <c r="L77" s="43">
        <f>'Datos Importados'!K77</f>
        <v>0</v>
      </c>
      <c r="M77" s="43">
        <f>'Datos Importados'!L77</f>
        <v>0</v>
      </c>
      <c r="N77" s="43">
        <f>'Datos Importados'!M77</f>
        <v>0</v>
      </c>
      <c r="O77" s="42">
        <f t="shared" si="5"/>
        <v>0</v>
      </c>
      <c r="P77" s="34"/>
      <c r="Q77" s="40" t="s">
        <v>89</v>
      </c>
      <c r="R77" s="42"/>
      <c r="S77" s="42">
        <v>0</v>
      </c>
      <c r="T77" s="42">
        <v>62</v>
      </c>
      <c r="U77" s="42">
        <v>0</v>
      </c>
      <c r="V77" s="42">
        <v>0</v>
      </c>
      <c r="W77" s="42">
        <v>0</v>
      </c>
      <c r="X77" s="42">
        <f t="shared" si="3"/>
        <v>0</v>
      </c>
    </row>
    <row r="78" spans="2:24" ht="12.75">
      <c r="B78" s="20" t="s">
        <v>90</v>
      </c>
      <c r="C78" s="43">
        <f>'Datos Importados'!B78</f>
        <v>17</v>
      </c>
      <c r="D78" s="43">
        <f>'Datos Importados'!C78</f>
        <v>15</v>
      </c>
      <c r="E78" s="43">
        <f>'Datos Importados'!D78</f>
        <v>17</v>
      </c>
      <c r="F78" s="43">
        <f>'Datos Importados'!E78</f>
        <v>12</v>
      </c>
      <c r="G78" s="43">
        <f>'Datos Importados'!F78</f>
        <v>10</v>
      </c>
      <c r="H78" s="43">
        <f>'Datos Importados'!G78</f>
        <v>0</v>
      </c>
      <c r="I78" s="43">
        <f>'Datos Importados'!H78</f>
        <v>0</v>
      </c>
      <c r="J78" s="43">
        <f>'Datos Importados'!I78</f>
        <v>0</v>
      </c>
      <c r="K78" s="43">
        <f>'Datos Importados'!J78</f>
        <v>0</v>
      </c>
      <c r="L78" s="43">
        <f>'Datos Importados'!K78</f>
        <v>0</v>
      </c>
      <c r="M78" s="43">
        <f>'Datos Importados'!L78</f>
        <v>0</v>
      </c>
      <c r="N78" s="43">
        <f>'Datos Importados'!M78</f>
        <v>0</v>
      </c>
      <c r="O78" s="42">
        <f t="shared" si="5"/>
        <v>71</v>
      </c>
      <c r="P78" s="34"/>
      <c r="Q78" s="40" t="s">
        <v>90</v>
      </c>
      <c r="R78" s="42"/>
      <c r="S78" s="42">
        <v>26</v>
      </c>
      <c r="T78" s="42">
        <v>88</v>
      </c>
      <c r="U78" s="42">
        <v>104</v>
      </c>
      <c r="V78" s="42">
        <v>647</v>
      </c>
      <c r="W78" s="42">
        <v>403</v>
      </c>
      <c r="X78" s="42">
        <f t="shared" si="3"/>
        <v>71</v>
      </c>
    </row>
    <row r="79" spans="2:24" ht="12.75">
      <c r="B79" s="24" t="s">
        <v>91</v>
      </c>
      <c r="C79" s="68">
        <f>'Datos Importados'!B79</f>
        <v>15</v>
      </c>
      <c r="D79" s="68">
        <f>'Datos Importados'!C79</f>
        <v>14</v>
      </c>
      <c r="E79" s="68">
        <f>'Datos Importados'!D79</f>
        <v>16</v>
      </c>
      <c r="F79" s="68">
        <f>'Datos Importados'!E79</f>
        <v>11</v>
      </c>
      <c r="G79" s="68">
        <f>'Datos Importados'!F79</f>
        <v>8</v>
      </c>
      <c r="H79" s="68">
        <f>'Datos Importados'!G79</f>
        <v>0</v>
      </c>
      <c r="I79" s="68">
        <f>'Datos Importados'!H79</f>
        <v>0</v>
      </c>
      <c r="J79" s="68">
        <f>'Datos Importados'!I79</f>
        <v>0</v>
      </c>
      <c r="K79" s="68">
        <f>'Datos Importados'!J79</f>
        <v>0</v>
      </c>
      <c r="L79" s="68">
        <f>'Datos Importados'!K79</f>
        <v>0</v>
      </c>
      <c r="M79" s="68">
        <f>'Datos Importados'!L79</f>
        <v>0</v>
      </c>
      <c r="N79" s="68">
        <f>'Datos Importados'!M79</f>
        <v>0</v>
      </c>
      <c r="O79" s="60">
        <f t="shared" si="5"/>
        <v>64</v>
      </c>
      <c r="P79" s="34"/>
      <c r="Q79" s="50" t="s">
        <v>91</v>
      </c>
      <c r="R79" s="60"/>
      <c r="S79" s="60">
        <v>126</v>
      </c>
      <c r="T79" s="60">
        <v>82</v>
      </c>
      <c r="U79" s="60">
        <v>99</v>
      </c>
      <c r="V79" s="60">
        <v>614</v>
      </c>
      <c r="W79" s="60">
        <v>387</v>
      </c>
      <c r="X79" s="60">
        <f t="shared" si="3"/>
        <v>64</v>
      </c>
    </row>
    <row r="80" spans="2:24" ht="12.75">
      <c r="B80" s="27" t="s">
        <v>92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5"/>
      <c r="P80" s="49"/>
      <c r="Q80" s="27" t="s">
        <v>92</v>
      </c>
      <c r="T80" s="55"/>
      <c r="U80" s="55">
        <v>0</v>
      </c>
      <c r="V80" s="55">
        <v>0</v>
      </c>
      <c r="W80" s="55">
        <v>0</v>
      </c>
      <c r="X80" s="55">
        <f t="shared" si="3"/>
        <v>0</v>
      </c>
    </row>
    <row r="81" spans="2:24" ht="12.75">
      <c r="B81" s="31" t="s">
        <v>93</v>
      </c>
      <c r="C81" s="36">
        <f>'Datos Importados'!B81</f>
        <v>50</v>
      </c>
      <c r="D81" s="36">
        <f>'Datos Importados'!C81</f>
        <v>52</v>
      </c>
      <c r="E81" s="36">
        <f>'Datos Importados'!D81</f>
        <v>45</v>
      </c>
      <c r="F81" s="36">
        <f>'Datos Importados'!E81</f>
        <v>48</v>
      </c>
      <c r="G81" s="36">
        <f>'Datos Importados'!F81</f>
        <v>45</v>
      </c>
      <c r="H81" s="36">
        <f>'Datos Importados'!G81</f>
        <v>0</v>
      </c>
      <c r="I81" s="36">
        <f>'Datos Importados'!H81</f>
        <v>0</v>
      </c>
      <c r="J81" s="36">
        <f>'Datos Importados'!I81</f>
        <v>0</v>
      </c>
      <c r="K81" s="36">
        <f>'Datos Importados'!J81</f>
        <v>0</v>
      </c>
      <c r="L81" s="36">
        <f>'Datos Importados'!K81</f>
        <v>0</v>
      </c>
      <c r="M81" s="36">
        <f>'Datos Importados'!L81</f>
        <v>0</v>
      </c>
      <c r="N81" s="36">
        <f>'Datos Importados'!M81</f>
        <v>0</v>
      </c>
      <c r="O81" s="33">
        <f t="shared" si="5"/>
        <v>240</v>
      </c>
      <c r="P81" s="34"/>
      <c r="Q81" s="35" t="s">
        <v>93</v>
      </c>
      <c r="R81" s="33"/>
      <c r="S81" s="33">
        <v>186</v>
      </c>
      <c r="T81" s="33">
        <v>558</v>
      </c>
      <c r="U81" s="33">
        <v>845</v>
      </c>
      <c r="V81" s="33">
        <v>1011</v>
      </c>
      <c r="W81" s="33">
        <v>703</v>
      </c>
      <c r="X81" s="33">
        <f t="shared" si="3"/>
        <v>240</v>
      </c>
    </row>
    <row r="82" spans="2:24" ht="12.75">
      <c r="B82" s="20" t="s">
        <v>94</v>
      </c>
      <c r="C82" s="43">
        <f>'Datos Importados'!B82</f>
        <v>50</v>
      </c>
      <c r="D82" s="43">
        <f>'Datos Importados'!C82</f>
        <v>52</v>
      </c>
      <c r="E82" s="43">
        <f>'Datos Importados'!D82</f>
        <v>45</v>
      </c>
      <c r="F82" s="43">
        <f>'Datos Importados'!E82</f>
        <v>48</v>
      </c>
      <c r="G82" s="43">
        <f>'Datos Importados'!F82</f>
        <v>45</v>
      </c>
      <c r="H82" s="43">
        <f>'Datos Importados'!G82</f>
        <v>0</v>
      </c>
      <c r="I82" s="43">
        <f>'Datos Importados'!H82</f>
        <v>0</v>
      </c>
      <c r="J82" s="43">
        <f>'Datos Importados'!I82</f>
        <v>0</v>
      </c>
      <c r="K82" s="43">
        <f>'Datos Importados'!J82</f>
        <v>0</v>
      </c>
      <c r="L82" s="43">
        <f>'Datos Importados'!K82</f>
        <v>0</v>
      </c>
      <c r="M82" s="43">
        <f>'Datos Importados'!L82</f>
        <v>0</v>
      </c>
      <c r="N82" s="43">
        <f>'Datos Importados'!M82</f>
        <v>0</v>
      </c>
      <c r="O82" s="42">
        <f t="shared" si="5"/>
        <v>240</v>
      </c>
      <c r="P82" s="34"/>
      <c r="Q82" s="40" t="s">
        <v>94</v>
      </c>
      <c r="R82" s="42"/>
      <c r="S82" s="42">
        <v>117</v>
      </c>
      <c r="T82" s="42">
        <v>551</v>
      </c>
      <c r="U82" s="42">
        <v>789</v>
      </c>
      <c r="V82" s="42">
        <v>886</v>
      </c>
      <c r="W82" s="42">
        <v>498</v>
      </c>
      <c r="X82" s="42">
        <f t="shared" si="3"/>
        <v>240</v>
      </c>
    </row>
    <row r="83" spans="2:24" ht="12.75">
      <c r="B83" s="20" t="s">
        <v>95</v>
      </c>
      <c r="C83" s="43">
        <f>'Datos Importados'!B83</f>
        <v>48</v>
      </c>
      <c r="D83" s="43">
        <f>'Datos Importados'!C83</f>
        <v>35</v>
      </c>
      <c r="E83" s="43">
        <f>'Datos Importados'!D83</f>
        <v>28</v>
      </c>
      <c r="F83" s="43">
        <f>'Datos Importados'!E83</f>
        <v>42</v>
      </c>
      <c r="G83" s="43">
        <f>'Datos Importados'!F83</f>
        <v>35</v>
      </c>
      <c r="H83" s="43">
        <f>'Datos Importados'!G83</f>
        <v>0</v>
      </c>
      <c r="I83" s="43">
        <f>'Datos Importados'!H83</f>
        <v>0</v>
      </c>
      <c r="J83" s="43">
        <f>'Datos Importados'!I83</f>
        <v>0</v>
      </c>
      <c r="K83" s="43">
        <f>'Datos Importados'!J83</f>
        <v>0</v>
      </c>
      <c r="L83" s="43">
        <f>'Datos Importados'!K83</f>
        <v>0</v>
      </c>
      <c r="M83" s="43">
        <f>'Datos Importados'!L83</f>
        <v>0</v>
      </c>
      <c r="N83" s="43">
        <f>'Datos Importados'!M83</f>
        <v>0</v>
      </c>
      <c r="O83" s="42">
        <f t="shared" si="5"/>
        <v>188</v>
      </c>
      <c r="P83" s="34"/>
      <c r="Q83" s="40" t="s">
        <v>95</v>
      </c>
      <c r="R83" s="42"/>
      <c r="S83" s="42">
        <v>67</v>
      </c>
      <c r="T83" s="42">
        <v>396</v>
      </c>
      <c r="U83" s="42">
        <v>166</v>
      </c>
      <c r="V83" s="42">
        <v>380</v>
      </c>
      <c r="W83" s="42">
        <v>169</v>
      </c>
      <c r="X83" s="42">
        <f t="shared" si="3"/>
        <v>188</v>
      </c>
    </row>
    <row r="84" spans="2:24" ht="12.75">
      <c r="B84" s="20" t="s">
        <v>96</v>
      </c>
      <c r="C84" s="43">
        <f>'Datos Importados'!B84</f>
        <v>47</v>
      </c>
      <c r="D84" s="43">
        <f>'Datos Importados'!C84</f>
        <v>35</v>
      </c>
      <c r="E84" s="43">
        <f>'Datos Importados'!D84</f>
        <v>27</v>
      </c>
      <c r="F84" s="43">
        <f>'Datos Importados'!E84</f>
        <v>41</v>
      </c>
      <c r="G84" s="43">
        <f>'Datos Importados'!F84</f>
        <v>35</v>
      </c>
      <c r="H84" s="43">
        <f>'Datos Importados'!G84</f>
        <v>0</v>
      </c>
      <c r="I84" s="43">
        <f>'Datos Importados'!H84</f>
        <v>0</v>
      </c>
      <c r="J84" s="43">
        <f>'Datos Importados'!I84</f>
        <v>0</v>
      </c>
      <c r="K84" s="43">
        <f>'Datos Importados'!J84</f>
        <v>0</v>
      </c>
      <c r="L84" s="43">
        <f>'Datos Importados'!K84</f>
        <v>0</v>
      </c>
      <c r="M84" s="43">
        <f>'Datos Importados'!L84</f>
        <v>0</v>
      </c>
      <c r="N84" s="43">
        <f>'Datos Importados'!M84</f>
        <v>0</v>
      </c>
      <c r="O84" s="42">
        <f t="shared" si="5"/>
        <v>185</v>
      </c>
      <c r="P84" s="34"/>
      <c r="Q84" s="40" t="s">
        <v>96</v>
      </c>
      <c r="R84" s="42"/>
      <c r="S84" s="42">
        <v>56</v>
      </c>
      <c r="T84" s="42">
        <v>387</v>
      </c>
      <c r="U84" s="42">
        <v>151</v>
      </c>
      <c r="V84" s="42">
        <v>297</v>
      </c>
      <c r="W84" s="42">
        <v>166</v>
      </c>
      <c r="X84" s="42">
        <f t="shared" si="3"/>
        <v>185</v>
      </c>
    </row>
    <row r="85" spans="2:24" ht="12.75">
      <c r="B85" s="20" t="s">
        <v>97</v>
      </c>
      <c r="C85" s="43">
        <f>'Datos Importados'!B85</f>
        <v>0</v>
      </c>
      <c r="D85" s="43">
        <f>'Datos Importados'!C85</f>
        <v>0</v>
      </c>
      <c r="E85" s="43">
        <f>'Datos Importados'!D85</f>
        <v>0</v>
      </c>
      <c r="F85" s="43">
        <f>'Datos Importados'!E85</f>
        <v>0</v>
      </c>
      <c r="G85" s="43">
        <f>'Datos Importados'!F85</f>
        <v>0</v>
      </c>
      <c r="H85" s="43">
        <f>'Datos Importados'!G85</f>
        <v>0</v>
      </c>
      <c r="I85" s="43">
        <f>'Datos Importados'!H85</f>
        <v>0</v>
      </c>
      <c r="J85" s="43">
        <f>'Datos Importados'!I85</f>
        <v>0</v>
      </c>
      <c r="K85" s="43">
        <f>'Datos Importados'!J85</f>
        <v>0</v>
      </c>
      <c r="L85" s="43">
        <f>'Datos Importados'!K85</f>
        <v>0</v>
      </c>
      <c r="M85" s="43">
        <f>'Datos Importados'!L85</f>
        <v>0</v>
      </c>
      <c r="N85" s="43">
        <f>'Datos Importados'!M85</f>
        <v>0</v>
      </c>
      <c r="O85" s="42">
        <f t="shared" si="5"/>
        <v>0</v>
      </c>
      <c r="P85" s="34"/>
      <c r="Q85" s="40" t="s">
        <v>97</v>
      </c>
      <c r="R85" s="42"/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f t="shared" si="3"/>
        <v>0</v>
      </c>
    </row>
    <row r="86" spans="2:24" ht="12.75">
      <c r="B86" s="20" t="s">
        <v>98</v>
      </c>
      <c r="C86" s="43">
        <f>'Datos Importados'!B86</f>
        <v>0</v>
      </c>
      <c r="D86" s="43">
        <f>'Datos Importados'!C86</f>
        <v>0</v>
      </c>
      <c r="E86" s="43">
        <f>'Datos Importados'!D86</f>
        <v>0</v>
      </c>
      <c r="F86" s="43">
        <f>'Datos Importados'!E86</f>
        <v>0</v>
      </c>
      <c r="G86" s="43">
        <f>'Datos Importados'!F86</f>
        <v>0</v>
      </c>
      <c r="H86" s="43">
        <f>'Datos Importados'!G86</f>
        <v>0</v>
      </c>
      <c r="I86" s="43">
        <f>'Datos Importados'!H86</f>
        <v>0</v>
      </c>
      <c r="J86" s="43">
        <f>'Datos Importados'!I86</f>
        <v>0</v>
      </c>
      <c r="K86" s="43">
        <f>'Datos Importados'!J86</f>
        <v>0</v>
      </c>
      <c r="L86" s="43">
        <f>'Datos Importados'!K86</f>
        <v>0</v>
      </c>
      <c r="M86" s="43">
        <f>'Datos Importados'!L86</f>
        <v>0</v>
      </c>
      <c r="N86" s="43">
        <f>'Datos Importados'!M86</f>
        <v>0</v>
      </c>
      <c r="O86" s="42">
        <f t="shared" si="5"/>
        <v>0</v>
      </c>
      <c r="P86" s="34"/>
      <c r="Q86" s="40" t="s">
        <v>98</v>
      </c>
      <c r="R86" s="42"/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f t="shared" si="3"/>
        <v>0</v>
      </c>
    </row>
    <row r="87" spans="2:24" ht="12.75">
      <c r="B87" s="20" t="s">
        <v>99</v>
      </c>
      <c r="C87" s="62">
        <f>'Datos Importados'!B87</f>
        <v>125</v>
      </c>
      <c r="D87" s="62">
        <f>'Datos Importados'!C87</f>
        <v>140</v>
      </c>
      <c r="E87" s="62">
        <f>'Datos Importados'!D87</f>
        <v>145</v>
      </c>
      <c r="F87" s="62">
        <f>'Datos Importados'!E87</f>
        <v>145</v>
      </c>
      <c r="G87" s="62">
        <f>'Datos Importados'!F87</f>
        <v>145</v>
      </c>
      <c r="H87" s="62">
        <f>'Datos Importados'!G87</f>
        <v>0</v>
      </c>
      <c r="I87" s="62">
        <f>'Datos Importados'!H87</f>
        <v>0</v>
      </c>
      <c r="J87" s="62">
        <f>'Datos Importados'!I87</f>
        <v>0</v>
      </c>
      <c r="K87" s="62">
        <f>'Datos Importados'!J87</f>
        <v>0</v>
      </c>
      <c r="L87" s="62">
        <f>'Datos Importados'!K87</f>
        <v>0</v>
      </c>
      <c r="M87" s="62">
        <f>'Datos Importados'!L87</f>
        <v>0</v>
      </c>
      <c r="N87" s="62">
        <f>'Datos Importados'!M87</f>
        <v>0</v>
      </c>
      <c r="O87" s="42">
        <f>N87</f>
        <v>0</v>
      </c>
      <c r="P87" s="34"/>
      <c r="Q87" s="40" t="s">
        <v>99</v>
      </c>
      <c r="R87" s="42"/>
      <c r="S87" s="42">
        <v>138</v>
      </c>
      <c r="T87" s="42">
        <v>130</v>
      </c>
      <c r="U87" s="42">
        <v>130</v>
      </c>
      <c r="V87" s="42">
        <v>129</v>
      </c>
      <c r="W87" s="42">
        <v>140</v>
      </c>
      <c r="X87" s="42">
        <f t="shared" si="3"/>
        <v>0</v>
      </c>
    </row>
    <row r="88" spans="2:24" ht="12.75">
      <c r="B88" s="24" t="s">
        <v>100</v>
      </c>
      <c r="C88" s="63">
        <f>'Datos Importados'!B88</f>
        <v>0</v>
      </c>
      <c r="D88" s="63">
        <f>'Datos Importados'!C88</f>
        <v>0</v>
      </c>
      <c r="E88" s="63">
        <f>'Datos Importados'!D88</f>
        <v>0</v>
      </c>
      <c r="F88" s="63">
        <f>'Datos Importados'!E88</f>
        <v>0</v>
      </c>
      <c r="G88" s="63">
        <f>'Datos Importados'!F88</f>
        <v>0</v>
      </c>
      <c r="H88" s="63">
        <f>'Datos Importados'!G88</f>
        <v>0</v>
      </c>
      <c r="I88" s="63">
        <f>'Datos Importados'!H88</f>
        <v>0</v>
      </c>
      <c r="J88" s="63">
        <f>'Datos Importados'!I88</f>
        <v>0</v>
      </c>
      <c r="K88" s="63">
        <f>'Datos Importados'!J88</f>
        <v>0</v>
      </c>
      <c r="L88" s="63">
        <f>'Datos Importados'!K88</f>
        <v>0</v>
      </c>
      <c r="M88" s="63">
        <f>'Datos Importados'!L88</f>
        <v>0</v>
      </c>
      <c r="N88" s="63">
        <f>'Datos Importados'!M88</f>
        <v>0</v>
      </c>
      <c r="O88" s="60">
        <f>N88</f>
        <v>0</v>
      </c>
      <c r="P88" s="34"/>
      <c r="Q88" s="50" t="s">
        <v>100</v>
      </c>
      <c r="R88" s="60"/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f t="shared" si="3"/>
        <v>0</v>
      </c>
    </row>
    <row r="89" spans="2:24" ht="12.75">
      <c r="B89" s="95"/>
      <c r="S89" s="96" t="s">
        <v>101</v>
      </c>
      <c r="T89" s="96"/>
      <c r="U89" s="96"/>
      <c r="V89" s="96"/>
      <c r="W89" s="96"/>
      <c r="X89" s="96"/>
    </row>
    <row r="90" spans="2:24" ht="12.75">
      <c r="B90" s="97" t="s">
        <v>102</v>
      </c>
      <c r="C90" s="98" t="str">
        <f>C4</f>
        <v>ENERO</v>
      </c>
      <c r="D90" s="99" t="str">
        <f aca="true" t="shared" si="6" ref="D90:O90">D4</f>
        <v>FEBRERO</v>
      </c>
      <c r="E90" s="99" t="str">
        <f t="shared" si="6"/>
        <v>MARZO</v>
      </c>
      <c r="F90" s="99" t="str">
        <f t="shared" si="6"/>
        <v>ABRIL</v>
      </c>
      <c r="G90" s="99" t="str">
        <f t="shared" si="6"/>
        <v>MAYO</v>
      </c>
      <c r="H90" s="99" t="str">
        <f t="shared" si="6"/>
        <v>JUNIO</v>
      </c>
      <c r="I90" s="99" t="str">
        <f t="shared" si="6"/>
        <v>JULIO</v>
      </c>
      <c r="J90" s="99" t="str">
        <f t="shared" si="6"/>
        <v>AGOSTO</v>
      </c>
      <c r="K90" s="99" t="str">
        <f t="shared" si="6"/>
        <v>SEPT</v>
      </c>
      <c r="L90" s="99" t="str">
        <f t="shared" si="6"/>
        <v>OCT</v>
      </c>
      <c r="M90" s="99" t="str">
        <f t="shared" si="6"/>
        <v>NOV</v>
      </c>
      <c r="N90" s="99" t="str">
        <f t="shared" si="6"/>
        <v>DICIEMBRE</v>
      </c>
      <c r="O90" s="100" t="str">
        <f t="shared" si="6"/>
        <v>Dato Anual</v>
      </c>
      <c r="P90" s="101"/>
      <c r="Q90" s="102" t="s">
        <v>102</v>
      </c>
      <c r="R90" s="103">
        <f aca="true" t="shared" si="7" ref="R90:X90">R3</f>
        <v>2010</v>
      </c>
      <c r="S90" s="103">
        <f t="shared" si="7"/>
        <v>2011</v>
      </c>
      <c r="T90" s="103">
        <f t="shared" si="7"/>
        <v>2012</v>
      </c>
      <c r="U90" s="103">
        <f t="shared" si="7"/>
        <v>2013</v>
      </c>
      <c r="V90" s="103">
        <f t="shared" si="7"/>
        <v>2014</v>
      </c>
      <c r="W90" s="103">
        <f>W3</f>
        <v>2015</v>
      </c>
      <c r="X90" s="103">
        <f t="shared" si="7"/>
        <v>2016</v>
      </c>
    </row>
    <row r="91" spans="2:24" ht="12.75">
      <c r="B91" s="104" t="s">
        <v>103</v>
      </c>
      <c r="C91" s="105">
        <f>C70/(C49+C55+C57+C58+C59+C60)</f>
        <v>3.110597409129967</v>
      </c>
      <c r="D91" s="106">
        <f aca="true" t="shared" si="8" ref="D91:O91">D70/(D49+D55+D57+D58+D59+D60)</f>
        <v>1.8019561012336764</v>
      </c>
      <c r="E91" s="106">
        <f t="shared" si="8"/>
        <v>1.8654061880284911</v>
      </c>
      <c r="F91" s="106">
        <f t="shared" si="8"/>
        <v>2.8021986812611526</v>
      </c>
      <c r="G91" s="106">
        <f t="shared" si="8"/>
        <v>0</v>
      </c>
      <c r="H91" s="106" t="e">
        <f t="shared" si="8"/>
        <v>#DIV/0!</v>
      </c>
      <c r="I91" s="106" t="e">
        <f t="shared" si="8"/>
        <v>#DIV/0!</v>
      </c>
      <c r="J91" s="106" t="e">
        <f t="shared" si="8"/>
        <v>#DIV/0!</v>
      </c>
      <c r="K91" s="106" t="e">
        <f t="shared" si="8"/>
        <v>#DIV/0!</v>
      </c>
      <c r="L91" s="106" t="e">
        <f t="shared" si="8"/>
        <v>#DIV/0!</v>
      </c>
      <c r="M91" s="106" t="e">
        <f t="shared" si="8"/>
        <v>#DIV/0!</v>
      </c>
      <c r="N91" s="106" t="e">
        <f t="shared" si="8"/>
        <v>#DIV/0!</v>
      </c>
      <c r="O91" s="106">
        <f t="shared" si="8"/>
        <v>2.018149119316055</v>
      </c>
      <c r="P91" s="107"/>
      <c r="Q91" s="108" t="s">
        <v>103</v>
      </c>
      <c r="R91" s="108"/>
      <c r="S91" s="109">
        <f aca="true" t="shared" si="9" ref="S91:X91">S70/(S49+S55+S57+S58+S59+S60)</f>
        <v>0.8166159461609</v>
      </c>
      <c r="T91" s="110">
        <f t="shared" si="9"/>
        <v>0.6849394086150519</v>
      </c>
      <c r="U91" s="110">
        <f t="shared" si="9"/>
        <v>0.36776488377725874</v>
      </c>
      <c r="V91" s="110">
        <f t="shared" si="9"/>
        <v>1.1520352706088837</v>
      </c>
      <c r="W91" s="110">
        <f t="shared" si="9"/>
        <v>0.8111281528375233</v>
      </c>
      <c r="X91" s="110">
        <f t="shared" si="9"/>
        <v>2.018149119316055</v>
      </c>
    </row>
    <row r="92" spans="2:24" ht="12.75">
      <c r="B92" s="104" t="s">
        <v>104</v>
      </c>
      <c r="C92" s="105">
        <f>C66/C22</f>
        <v>2.074971397170661</v>
      </c>
      <c r="D92" s="106">
        <f aca="true" t="shared" si="10" ref="D92:O92">D66/D22</f>
        <v>2.0753525835801843</v>
      </c>
      <c r="E92" s="106">
        <f t="shared" si="10"/>
        <v>1.9754800342810064</v>
      </c>
      <c r="F92" s="106">
        <f t="shared" si="10"/>
        <v>2.1914827922527085</v>
      </c>
      <c r="G92" s="106">
        <f t="shared" si="10"/>
        <v>0</v>
      </c>
      <c r="H92" s="106" t="e">
        <f t="shared" si="10"/>
        <v>#DIV/0!</v>
      </c>
      <c r="I92" s="106" t="e">
        <f t="shared" si="10"/>
        <v>#DIV/0!</v>
      </c>
      <c r="J92" s="106" t="e">
        <f t="shared" si="10"/>
        <v>#DIV/0!</v>
      </c>
      <c r="K92" s="106" t="e">
        <f t="shared" si="10"/>
        <v>#DIV/0!</v>
      </c>
      <c r="L92" s="106" t="e">
        <f t="shared" si="10"/>
        <v>#DIV/0!</v>
      </c>
      <c r="M92" s="106" t="e">
        <f t="shared" si="10"/>
        <v>#DIV/0!</v>
      </c>
      <c r="N92" s="106" t="e">
        <f t="shared" si="10"/>
        <v>#DIV/0!</v>
      </c>
      <c r="O92" s="106">
        <f t="shared" si="10"/>
        <v>1.663457361456912</v>
      </c>
      <c r="P92" s="107"/>
      <c r="Q92" s="2" t="s">
        <v>104</v>
      </c>
      <c r="R92" s="2"/>
      <c r="S92" s="46">
        <f aca="true" t="shared" si="11" ref="S92:X92">S66/S22</f>
        <v>1.4445707022183838</v>
      </c>
      <c r="T92" s="110">
        <f t="shared" si="11"/>
        <v>1.7274783863151797</v>
      </c>
      <c r="U92" s="110">
        <f t="shared" si="11"/>
        <v>1.220234636627681</v>
      </c>
      <c r="V92" s="110">
        <f t="shared" si="11"/>
        <v>2.0104568805958536</v>
      </c>
      <c r="W92" s="110">
        <f t="shared" si="11"/>
        <v>1.7326908167303734</v>
      </c>
      <c r="X92" s="110">
        <f t="shared" si="11"/>
        <v>1.663457361456912</v>
      </c>
    </row>
    <row r="93" spans="2:24" ht="12.75">
      <c r="B93" s="111" t="s">
        <v>105</v>
      </c>
      <c r="C93" s="112">
        <f>C14</f>
        <v>7987</v>
      </c>
      <c r="D93" s="113">
        <f aca="true" t="shared" si="12" ref="D93:N93">D14</f>
        <v>8004</v>
      </c>
      <c r="E93" s="113">
        <f t="shared" si="12"/>
        <v>8019</v>
      </c>
      <c r="F93" s="113">
        <f t="shared" si="12"/>
        <v>8032</v>
      </c>
      <c r="G93" s="113">
        <f t="shared" si="12"/>
        <v>8047</v>
      </c>
      <c r="H93" s="113">
        <f t="shared" si="12"/>
        <v>0</v>
      </c>
      <c r="I93" s="113">
        <f t="shared" si="12"/>
        <v>0</v>
      </c>
      <c r="J93" s="113">
        <f t="shared" si="12"/>
        <v>0</v>
      </c>
      <c r="K93" s="113">
        <f t="shared" si="12"/>
        <v>0</v>
      </c>
      <c r="L93" s="113">
        <f t="shared" si="12"/>
        <v>0</v>
      </c>
      <c r="M93" s="113">
        <f t="shared" si="12"/>
        <v>0</v>
      </c>
      <c r="N93" s="113">
        <f t="shared" si="12"/>
        <v>0</v>
      </c>
      <c r="O93" s="114">
        <f>N93</f>
        <v>0</v>
      </c>
      <c r="P93" s="115"/>
      <c r="Q93" s="116" t="s">
        <v>105</v>
      </c>
      <c r="R93" s="116"/>
      <c r="S93" s="43">
        <f>S14</f>
        <v>6332</v>
      </c>
      <c r="T93" s="117">
        <f>T14</f>
        <v>6950</v>
      </c>
      <c r="U93" s="117">
        <f>U14</f>
        <v>7098</v>
      </c>
      <c r="V93" s="117">
        <f>V14</f>
        <v>7875</v>
      </c>
      <c r="W93" s="117">
        <f>W14</f>
        <v>7337</v>
      </c>
      <c r="X93" s="117">
        <f>O93</f>
        <v>0</v>
      </c>
    </row>
    <row r="94" spans="2:24" ht="12.75">
      <c r="B94" s="118" t="s">
        <v>106</v>
      </c>
      <c r="C94" s="119">
        <f>C16</f>
        <v>0</v>
      </c>
      <c r="D94" s="120">
        <f aca="true" t="shared" si="13" ref="D94:N94">D16</f>
        <v>0</v>
      </c>
      <c r="E94" s="120">
        <f t="shared" si="13"/>
        <v>0</v>
      </c>
      <c r="F94" s="120">
        <f t="shared" si="13"/>
        <v>0</v>
      </c>
      <c r="G94" s="120">
        <f t="shared" si="13"/>
        <v>0</v>
      </c>
      <c r="H94" s="120">
        <f t="shared" si="13"/>
        <v>0</v>
      </c>
      <c r="I94" s="120">
        <f t="shared" si="13"/>
        <v>0</v>
      </c>
      <c r="J94" s="120">
        <f t="shared" si="13"/>
        <v>0</v>
      </c>
      <c r="K94" s="120">
        <f t="shared" si="13"/>
        <v>0</v>
      </c>
      <c r="L94" s="120">
        <f t="shared" si="13"/>
        <v>0</v>
      </c>
      <c r="M94" s="120">
        <f t="shared" si="13"/>
        <v>0</v>
      </c>
      <c r="N94" s="120">
        <f t="shared" si="13"/>
        <v>0</v>
      </c>
      <c r="O94" s="121">
        <f>N94</f>
        <v>0</v>
      </c>
      <c r="P94" s="115"/>
      <c r="Q94" s="122" t="s">
        <v>106</v>
      </c>
      <c r="R94" s="122"/>
      <c r="S94" s="123">
        <f>S16</f>
        <v>0</v>
      </c>
      <c r="T94" s="123">
        <f>N94</f>
        <v>0</v>
      </c>
      <c r="U94" s="123">
        <f>O94</f>
        <v>0</v>
      </c>
      <c r="V94" s="123">
        <f>P94</f>
        <v>0</v>
      </c>
      <c r="W94" s="123">
        <v>0</v>
      </c>
      <c r="X94" s="123">
        <f>O94</f>
        <v>0</v>
      </c>
    </row>
    <row r="95" s="1" customFormat="1" ht="12.75"/>
    <row r="96" spans="2:14" ht="12.75">
      <c r="B96" s="124" t="s">
        <v>107</v>
      </c>
      <c r="C96" s="125">
        <f>(C35*22+C36*16+C37*7.5+C38*2.5)/(C35+C36+C37+C38)</f>
        <v>3.7670589708275948</v>
      </c>
      <c r="D96" s="125">
        <f>(D35*22+D36*16+D37*7.5+D38*2.5)/(D35+D36+D37+D38)</f>
        <v>3.7887306346826586</v>
      </c>
      <c r="E96" s="125">
        <f aca="true" t="shared" si="14" ref="E96:N96">(E35*22+E36*16+E37*7.5+E38*2.5)/(E35+E36+E37+E38)</f>
        <v>3.7888140665918444</v>
      </c>
      <c r="F96" s="125">
        <f t="shared" si="14"/>
        <v>3.8570717131474104</v>
      </c>
      <c r="G96" s="125">
        <f t="shared" si="14"/>
        <v>3.912327575493973</v>
      </c>
      <c r="H96" s="125" t="e">
        <f t="shared" si="14"/>
        <v>#DIV/0!</v>
      </c>
      <c r="I96" s="125" t="e">
        <f t="shared" si="14"/>
        <v>#DIV/0!</v>
      </c>
      <c r="J96" s="125" t="e">
        <f t="shared" si="14"/>
        <v>#DIV/0!</v>
      </c>
      <c r="K96" s="125" t="e">
        <f t="shared" si="14"/>
        <v>#DIV/0!</v>
      </c>
      <c r="L96" s="125" t="e">
        <f t="shared" si="14"/>
        <v>#DIV/0!</v>
      </c>
      <c r="M96" s="125" t="e">
        <f t="shared" si="14"/>
        <v>#DIV/0!</v>
      </c>
      <c r="N96" s="125" t="e">
        <f t="shared" si="14"/>
        <v>#DIV/0!</v>
      </c>
    </row>
    <row r="97" spans="17:24" s="1" customFormat="1" ht="12.75">
      <c r="Q97" s="7" t="s">
        <v>108</v>
      </c>
      <c r="S97" s="126">
        <f aca="true" t="shared" si="15" ref="S97:X97">S49+S55+S57+S58+S59+S60</f>
        <v>3323563.7299999995</v>
      </c>
      <c r="T97" s="126">
        <f t="shared" si="15"/>
        <v>12689638.149999999</v>
      </c>
      <c r="U97" s="126">
        <f t="shared" si="15"/>
        <v>15219547.670000002</v>
      </c>
      <c r="V97" s="126">
        <f t="shared" si="15"/>
        <v>12191138.560000002</v>
      </c>
      <c r="W97" s="126">
        <f t="shared" si="15"/>
        <v>12099895.639999999</v>
      </c>
      <c r="X97" s="126">
        <f t="shared" si="15"/>
        <v>3076364.7</v>
      </c>
    </row>
    <row r="98" s="1" customFormat="1" ht="12.75"/>
    <row r="99" ht="12.75">
      <c r="B99" s="127" t="s">
        <v>109</v>
      </c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</sheetData>
  <sheetProtection selectLockedCells="1" selectUnlockedCells="1"/>
  <mergeCells count="1">
    <mergeCell ref="S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8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8" t="s">
        <v>110</v>
      </c>
      <c r="E2" s="129" t="str">
        <f>'Resumen Anual '!C2</f>
        <v>AGUAS DE DANLI</v>
      </c>
      <c r="F2" s="130"/>
      <c r="G2" s="131"/>
      <c r="H2" s="132"/>
      <c r="I2" s="132"/>
    </row>
    <row r="3" spans="4:9" ht="12.75">
      <c r="D3" s="128" t="s">
        <v>3</v>
      </c>
      <c r="E3" s="133">
        <f>'Resumen Anual '!O3</f>
        <v>2016</v>
      </c>
      <c r="F3" s="133"/>
      <c r="G3" s="131"/>
      <c r="H3" s="132"/>
      <c r="I3" s="132"/>
    </row>
    <row r="4" spans="2:4" ht="12.75">
      <c r="B4" s="134" t="s">
        <v>33</v>
      </c>
      <c r="C4" s="135"/>
      <c r="D4" s="135"/>
    </row>
    <row r="26" ht="12.75">
      <c r="B26" s="136" t="s">
        <v>111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0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8" t="s">
        <v>110</v>
      </c>
      <c r="E2" s="129" t="str">
        <f>'Resumen Anual '!C2</f>
        <v>AGUAS DE DANLI</v>
      </c>
      <c r="F2" s="130"/>
      <c r="G2" s="131"/>
      <c r="H2" s="131"/>
      <c r="I2" s="131"/>
    </row>
    <row r="3" spans="4:9" ht="12.75">
      <c r="D3" s="128" t="s">
        <v>3</v>
      </c>
      <c r="E3" s="133">
        <f>'Resumen Anual '!O3</f>
        <v>2016</v>
      </c>
      <c r="F3" s="133"/>
      <c r="G3" s="131"/>
      <c r="H3" s="131"/>
      <c r="I3" s="131"/>
    </row>
    <row r="4" ht="12.75">
      <c r="B4" s="137" t="s">
        <v>112</v>
      </c>
    </row>
    <row r="26" ht="12.75">
      <c r="B26" s="1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4" sqref="B14"/>
    </sheetView>
  </sheetViews>
  <sheetFormatPr defaultColWidth="11.421875" defaultRowHeight="15"/>
  <cols>
    <col min="2" max="2" width="13.28125" style="0" customWidth="1"/>
  </cols>
  <sheetData>
    <row r="1" ht="12.75">
      <c r="A1" t="s">
        <v>113</v>
      </c>
    </row>
    <row r="3" spans="1:3" ht="12.75">
      <c r="A3" s="138" t="s">
        <v>3</v>
      </c>
      <c r="B3" s="139" t="s">
        <v>114</v>
      </c>
      <c r="C3" s="138" t="s">
        <v>115</v>
      </c>
    </row>
    <row r="4" spans="1:3" ht="12.75">
      <c r="A4" s="140">
        <f>'Resumen Anual '!S3</f>
        <v>2011</v>
      </c>
      <c r="B4" s="141">
        <f>'Resumen Anual '!S22*1000/('Resumen Anual '!S14*'Resumen Anual '!S9*365)</f>
        <v>181.36315472079278</v>
      </c>
      <c r="C4" s="140" t="s">
        <v>116</v>
      </c>
    </row>
    <row r="5" spans="1:3" ht="12.75">
      <c r="A5" s="140">
        <f>'Resumen Anual '!T3</f>
        <v>2012</v>
      </c>
      <c r="B5" s="141">
        <f>'Resumen Anual '!T22*1000/('Resumen Anual '!T14*'Resumen Anual '!T9*365)</f>
        <v>396.6807237607175</v>
      </c>
      <c r="C5" s="140" t="s">
        <v>116</v>
      </c>
    </row>
    <row r="6" spans="1:3" ht="12.75">
      <c r="A6" s="140">
        <f>'Resumen Anual '!U3</f>
        <v>2013</v>
      </c>
      <c r="B6" s="141">
        <f>'Resumen Anual '!U22*1000/('Resumen Anual '!U14*'Resumen Anual '!U9*365)</f>
        <v>354.1031508007272</v>
      </c>
      <c r="C6" s="140" t="s">
        <v>116</v>
      </c>
    </row>
    <row r="7" spans="1:3" ht="12.75">
      <c r="A7" s="142">
        <f>'Resumen Anual '!V3</f>
        <v>2014</v>
      </c>
      <c r="B7" s="141">
        <f>('Resumen Anual '!V22*1000)/('Resumen Anual '!V14*'Resumen Anual '!V9*365)</f>
        <v>326.2768490541422</v>
      </c>
      <c r="C7" s="142" t="s">
        <v>116</v>
      </c>
    </row>
    <row r="8" spans="1:3" ht="12.75">
      <c r="A8" s="142">
        <v>2015</v>
      </c>
      <c r="B8" s="141">
        <f>('Resumen Anual '!W22*1000)/('Resumen Anual '!W14*'Resumen Anual '!W9*365)</f>
        <v>298.1517958330922</v>
      </c>
      <c r="C8" s="142" t="s">
        <v>116</v>
      </c>
    </row>
    <row r="9" spans="1:3" ht="12.75">
      <c r="A9" s="142">
        <v>2016</v>
      </c>
      <c r="B9" s="141" t="e">
        <f>('Resumen Anual '!X22*1000)/('Resumen Anual '!X14*'Resumen Anual '!X9*365)</f>
        <v>#DIV/0!</v>
      </c>
      <c r="C9" s="142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E43" sqref="E43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zoomScale="89" zoomScaleNormal="89" workbookViewId="0" topLeftCell="A1">
      <selection activeCell="F6" sqref="F6"/>
    </sheetView>
  </sheetViews>
  <sheetFormatPr defaultColWidth="11.421875" defaultRowHeight="15"/>
  <cols>
    <col min="1" max="1" width="32.28125" style="0" customWidth="1"/>
    <col min="2" max="16" width="11.421875" style="143" customWidth="1"/>
  </cols>
  <sheetData>
    <row r="1" spans="1:16" ht="12.75">
      <c r="A1" t="s">
        <v>117</v>
      </c>
      <c r="B1" s="143">
        <v>1362</v>
      </c>
      <c r="C1" s="143">
        <v>1363</v>
      </c>
      <c r="O1" s="143" t="s">
        <v>117</v>
      </c>
      <c r="P1" s="143">
        <v>1363</v>
      </c>
    </row>
    <row r="2" spans="1:16" ht="12.75">
      <c r="A2" t="s">
        <v>1</v>
      </c>
      <c r="B2" s="143" t="s">
        <v>2</v>
      </c>
      <c r="C2" s="143" t="s">
        <v>2</v>
      </c>
      <c r="O2" s="143" t="s">
        <v>1</v>
      </c>
      <c r="P2" s="143" t="s">
        <v>2</v>
      </c>
    </row>
    <row r="3" spans="1:16" ht="12.75">
      <c r="A3" t="s">
        <v>3</v>
      </c>
      <c r="B3" s="143">
        <v>2016</v>
      </c>
      <c r="C3" s="143">
        <v>2016</v>
      </c>
      <c r="O3" s="143" t="s">
        <v>3</v>
      </c>
      <c r="P3" s="143">
        <v>2016</v>
      </c>
    </row>
    <row r="4" spans="1:16" ht="12.75">
      <c r="A4" t="s">
        <v>118</v>
      </c>
      <c r="B4" s="144" t="s">
        <v>119</v>
      </c>
      <c r="C4" s="144" t="s">
        <v>120</v>
      </c>
      <c r="D4" s="144" t="s">
        <v>121</v>
      </c>
      <c r="E4" s="144" t="s">
        <v>122</v>
      </c>
      <c r="F4" s="144" t="s">
        <v>123</v>
      </c>
      <c r="G4" s="145"/>
      <c r="H4" s="145"/>
      <c r="I4" s="145"/>
      <c r="J4" s="145"/>
      <c r="K4" s="145"/>
      <c r="L4" s="145"/>
      <c r="M4" s="145"/>
      <c r="N4" s="145"/>
      <c r="O4" s="145" t="s">
        <v>118</v>
      </c>
      <c r="P4" s="145" t="s">
        <v>120</v>
      </c>
    </row>
    <row r="5" spans="1:16" ht="12.75">
      <c r="A5" t="s">
        <v>17</v>
      </c>
      <c r="B5" s="146">
        <v>42465</v>
      </c>
      <c r="C5" s="146">
        <v>42465</v>
      </c>
      <c r="D5" s="146">
        <v>42528</v>
      </c>
      <c r="E5" s="146">
        <v>42528</v>
      </c>
      <c r="F5" s="146">
        <v>42536</v>
      </c>
      <c r="G5" s="146"/>
      <c r="H5" s="146"/>
      <c r="I5" s="146"/>
      <c r="J5" s="146"/>
      <c r="K5" s="146"/>
      <c r="L5" s="146"/>
      <c r="M5" s="146"/>
      <c r="N5" s="146"/>
      <c r="O5" s="146" t="s">
        <v>17</v>
      </c>
      <c r="P5" s="146">
        <v>42465</v>
      </c>
    </row>
    <row r="6" spans="1:16" ht="12.75">
      <c r="A6" t="s">
        <v>18</v>
      </c>
      <c r="B6" s="143" t="s">
        <v>124</v>
      </c>
      <c r="C6" s="143" t="s">
        <v>124</v>
      </c>
      <c r="D6" s="143" t="s">
        <v>124</v>
      </c>
      <c r="E6" s="143" t="s">
        <v>124</v>
      </c>
      <c r="F6" s="143" t="s">
        <v>124</v>
      </c>
      <c r="O6" s="143" t="s">
        <v>18</v>
      </c>
      <c r="P6" s="143" t="s">
        <v>124</v>
      </c>
    </row>
    <row r="7" spans="1:15" ht="12.75">
      <c r="A7" t="s">
        <v>19</v>
      </c>
      <c r="O7" s="143" t="s">
        <v>19</v>
      </c>
    </row>
    <row r="8" spans="1:16" ht="12.75">
      <c r="A8" t="s">
        <v>20</v>
      </c>
      <c r="B8" s="143">
        <v>70103</v>
      </c>
      <c r="C8" s="143">
        <v>70103</v>
      </c>
      <c r="D8" s="143">
        <v>70130</v>
      </c>
      <c r="E8" s="143">
        <v>70130</v>
      </c>
      <c r="F8" s="143">
        <v>70130</v>
      </c>
      <c r="O8" s="143" t="s">
        <v>20</v>
      </c>
      <c r="P8" s="143">
        <v>70103</v>
      </c>
    </row>
    <row r="9" spans="1:16" ht="12.75">
      <c r="A9" t="s">
        <v>21</v>
      </c>
      <c r="B9" s="143">
        <v>5</v>
      </c>
      <c r="C9" s="143">
        <v>5</v>
      </c>
      <c r="D9" s="143">
        <v>5</v>
      </c>
      <c r="E9" s="143">
        <v>5</v>
      </c>
      <c r="F9" s="143">
        <v>5</v>
      </c>
      <c r="O9" s="143" t="s">
        <v>21</v>
      </c>
      <c r="P9" s="143">
        <v>5</v>
      </c>
    </row>
    <row r="10" spans="1:16" ht="12.75">
      <c r="A10" t="s">
        <v>22</v>
      </c>
      <c r="B10" s="143">
        <v>14021</v>
      </c>
      <c r="C10" s="143">
        <v>14021</v>
      </c>
      <c r="D10" s="143">
        <v>14201</v>
      </c>
      <c r="E10" s="143">
        <v>14201</v>
      </c>
      <c r="F10" s="143">
        <v>14201</v>
      </c>
      <c r="N10"/>
      <c r="O10" s="143" t="s">
        <v>22</v>
      </c>
      <c r="P10" s="143">
        <v>14021</v>
      </c>
    </row>
    <row r="11" spans="1:16" ht="12.75">
      <c r="A11" t="s">
        <v>125</v>
      </c>
      <c r="B11" s="143">
        <v>4014</v>
      </c>
      <c r="C11" s="143">
        <v>4014</v>
      </c>
      <c r="D11" s="143">
        <v>4014</v>
      </c>
      <c r="E11" s="143">
        <v>4014</v>
      </c>
      <c r="F11" s="143">
        <v>4014</v>
      </c>
      <c r="O11" s="143" t="s">
        <v>125</v>
      </c>
      <c r="P11" s="143">
        <v>4014</v>
      </c>
    </row>
    <row r="12" spans="1:16" ht="12.75">
      <c r="A12" t="s">
        <v>126</v>
      </c>
      <c r="B12" s="143">
        <v>2247</v>
      </c>
      <c r="C12" s="143">
        <v>2247</v>
      </c>
      <c r="D12" s="143">
        <v>2247</v>
      </c>
      <c r="E12" s="143">
        <v>2247</v>
      </c>
      <c r="F12" s="143">
        <v>2247</v>
      </c>
      <c r="O12" s="143" t="s">
        <v>126</v>
      </c>
      <c r="P12" s="143">
        <v>2247</v>
      </c>
    </row>
    <row r="13" spans="1:15" ht="12.75">
      <c r="A13" t="s">
        <v>25</v>
      </c>
      <c r="O13" s="143" t="s">
        <v>25</v>
      </c>
    </row>
    <row r="14" spans="1:16" ht="12.75">
      <c r="A14" t="s">
        <v>26</v>
      </c>
      <c r="B14" s="143">
        <v>7987</v>
      </c>
      <c r="C14" s="143">
        <v>8004</v>
      </c>
      <c r="D14" s="143">
        <v>8019</v>
      </c>
      <c r="E14" s="143">
        <v>8032</v>
      </c>
      <c r="F14" s="143">
        <v>8047</v>
      </c>
      <c r="N14"/>
      <c r="O14" s="143" t="s">
        <v>26</v>
      </c>
      <c r="P14" s="143">
        <v>7225</v>
      </c>
    </row>
    <row r="15" spans="1:16" ht="12.75">
      <c r="A15" t="s">
        <v>27</v>
      </c>
      <c r="B15" s="143">
        <v>0</v>
      </c>
      <c r="C15" s="143">
        <v>0</v>
      </c>
      <c r="D15" s="143">
        <v>6</v>
      </c>
      <c r="E15" s="143">
        <v>5</v>
      </c>
      <c r="F15" s="143">
        <v>2</v>
      </c>
      <c r="O15" s="143" t="s">
        <v>27</v>
      </c>
      <c r="P15" s="143">
        <v>3</v>
      </c>
    </row>
    <row r="16" spans="1:16" ht="12.75">
      <c r="A16" t="s">
        <v>28</v>
      </c>
      <c r="B16" s="143">
        <v>0</v>
      </c>
      <c r="C16" s="143">
        <v>0</v>
      </c>
      <c r="D16" s="143">
        <v>0</v>
      </c>
      <c r="E16" s="143">
        <v>0</v>
      </c>
      <c r="F16" s="143">
        <v>0</v>
      </c>
      <c r="O16" s="143" t="s">
        <v>28</v>
      </c>
      <c r="P16" s="143">
        <v>0</v>
      </c>
    </row>
    <row r="17" spans="1:16" ht="12.75">
      <c r="A17" t="s">
        <v>29</v>
      </c>
      <c r="B17" s="143">
        <v>0</v>
      </c>
      <c r="C17" s="143">
        <v>0</v>
      </c>
      <c r="D17" s="143">
        <v>0</v>
      </c>
      <c r="E17" s="143">
        <v>0</v>
      </c>
      <c r="F17" s="143">
        <v>0</v>
      </c>
      <c r="O17" s="143" t="s">
        <v>29</v>
      </c>
      <c r="P17" s="143">
        <v>0</v>
      </c>
    </row>
    <row r="18" spans="1:16" ht="12.75">
      <c r="A18" t="s">
        <v>30</v>
      </c>
      <c r="B18" s="143">
        <v>0</v>
      </c>
      <c r="C18" s="143">
        <v>0</v>
      </c>
      <c r="D18" s="143">
        <v>0</v>
      </c>
      <c r="E18" s="143">
        <v>0</v>
      </c>
      <c r="F18" s="143">
        <v>0</v>
      </c>
      <c r="O18" s="143" t="s">
        <v>30</v>
      </c>
      <c r="P18" s="143">
        <v>0</v>
      </c>
    </row>
    <row r="19" spans="1:16" ht="12.75">
      <c r="A19" t="s">
        <v>31</v>
      </c>
      <c r="B19" s="143">
        <v>2024</v>
      </c>
      <c r="C19" s="143">
        <v>2063</v>
      </c>
      <c r="D19" s="143">
        <v>2067</v>
      </c>
      <c r="E19" s="143">
        <v>2180</v>
      </c>
      <c r="F19" s="143">
        <v>2273</v>
      </c>
      <c r="N19"/>
      <c r="O19" s="143" t="s">
        <v>31</v>
      </c>
      <c r="P19" s="143">
        <v>1641</v>
      </c>
    </row>
    <row r="20" spans="1:16" ht="12.75">
      <c r="A20" t="s">
        <v>32</v>
      </c>
      <c r="B20" s="143">
        <v>1955</v>
      </c>
      <c r="C20" s="143">
        <v>1996</v>
      </c>
      <c r="D20" s="143">
        <v>2036</v>
      </c>
      <c r="E20" s="143">
        <v>2140</v>
      </c>
      <c r="F20" s="143">
        <v>2221</v>
      </c>
      <c r="N20"/>
      <c r="O20" s="143" t="s">
        <v>32</v>
      </c>
      <c r="P20" s="143">
        <v>1490</v>
      </c>
    </row>
    <row r="21" spans="1:15" ht="12.75">
      <c r="A21" t="s">
        <v>33</v>
      </c>
      <c r="O21" s="143" t="s">
        <v>33</v>
      </c>
    </row>
    <row r="22" spans="1:16" ht="12.75">
      <c r="A22" t="s">
        <v>34</v>
      </c>
      <c r="B22" s="143">
        <v>415203.68</v>
      </c>
      <c r="C22" s="143">
        <v>415203.68</v>
      </c>
      <c r="D22" s="143">
        <v>415203.68</v>
      </c>
      <c r="E22" s="143">
        <v>415203.68</v>
      </c>
      <c r="F22" s="143">
        <v>415203.68</v>
      </c>
      <c r="O22" s="143" t="s">
        <v>34</v>
      </c>
      <c r="P22" s="143">
        <v>331950</v>
      </c>
    </row>
    <row r="23" spans="1:16" ht="12.75">
      <c r="A23" t="s">
        <v>35</v>
      </c>
      <c r="B23" s="143">
        <v>103680</v>
      </c>
      <c r="C23" s="143">
        <v>103680</v>
      </c>
      <c r="D23" s="143">
        <v>103680</v>
      </c>
      <c r="E23" s="143">
        <v>103680</v>
      </c>
      <c r="F23" s="143">
        <v>103680</v>
      </c>
      <c r="O23" s="143" t="s">
        <v>35</v>
      </c>
      <c r="P23" s="143">
        <v>103680</v>
      </c>
    </row>
    <row r="24" spans="1:16" ht="12.75">
      <c r="A24" t="s">
        <v>36</v>
      </c>
      <c r="B24" s="143">
        <v>311526.68</v>
      </c>
      <c r="C24" s="143">
        <v>311526.68</v>
      </c>
      <c r="D24" s="143">
        <v>311526.68</v>
      </c>
      <c r="E24" s="143">
        <v>311526.68</v>
      </c>
      <c r="F24" s="143">
        <v>311526.68</v>
      </c>
      <c r="O24" s="143" t="s">
        <v>36</v>
      </c>
      <c r="P24" s="143">
        <v>228270</v>
      </c>
    </row>
    <row r="25" spans="1:16" ht="12.75">
      <c r="A25" t="s">
        <v>37</v>
      </c>
      <c r="B25" s="147">
        <v>231024</v>
      </c>
      <c r="C25" s="147">
        <v>228664</v>
      </c>
      <c r="D25" s="147">
        <v>220868</v>
      </c>
      <c r="E25" s="147">
        <v>235695</v>
      </c>
      <c r="F25" s="147">
        <v>225148</v>
      </c>
      <c r="G25" s="147"/>
      <c r="H25" s="147"/>
      <c r="I25" s="147"/>
      <c r="J25" s="147"/>
      <c r="K25" s="147"/>
      <c r="L25" s="147"/>
      <c r="M25" s="147"/>
      <c r="N25" s="147"/>
      <c r="O25" s="147" t="s">
        <v>37</v>
      </c>
      <c r="P25" s="147">
        <v>322426.92</v>
      </c>
    </row>
    <row r="26" spans="1:15" ht="12.75">
      <c r="A26" t="s">
        <v>38</v>
      </c>
      <c r="O26" s="143" t="s">
        <v>38</v>
      </c>
    </row>
    <row r="27" spans="1:16" ht="12.75">
      <c r="A27" t="s">
        <v>39</v>
      </c>
      <c r="B27" s="143">
        <v>7</v>
      </c>
      <c r="C27" s="143">
        <v>7</v>
      </c>
      <c r="D27" s="143">
        <v>7</v>
      </c>
      <c r="E27" s="143">
        <v>7</v>
      </c>
      <c r="F27" s="143">
        <v>7</v>
      </c>
      <c r="O27" s="143" t="s">
        <v>39</v>
      </c>
      <c r="P27" s="143">
        <v>5</v>
      </c>
    </row>
    <row r="28" spans="1:16" ht="12.75">
      <c r="A28" t="s">
        <v>40</v>
      </c>
      <c r="B28" s="143">
        <v>6</v>
      </c>
      <c r="C28" s="143">
        <v>5</v>
      </c>
      <c r="D28" s="143">
        <v>6</v>
      </c>
      <c r="E28" s="143">
        <v>6</v>
      </c>
      <c r="F28" s="143">
        <v>6</v>
      </c>
      <c r="O28" s="143" t="s">
        <v>40</v>
      </c>
      <c r="P28" s="143">
        <v>4</v>
      </c>
    </row>
    <row r="29" spans="1:16" ht="12.75">
      <c r="A29" t="s">
        <v>41</v>
      </c>
      <c r="B29" s="143">
        <v>4</v>
      </c>
      <c r="C29" s="143">
        <v>3</v>
      </c>
      <c r="D29" s="143">
        <v>4</v>
      </c>
      <c r="E29" s="143">
        <v>4</v>
      </c>
      <c r="F29" s="143">
        <v>4</v>
      </c>
      <c r="O29" s="143" t="s">
        <v>41</v>
      </c>
      <c r="P29" s="143">
        <v>3</v>
      </c>
    </row>
    <row r="30" spans="1:16" ht="12.75">
      <c r="A30" t="s">
        <v>127</v>
      </c>
      <c r="B30" s="143">
        <v>0</v>
      </c>
      <c r="C30" s="143">
        <v>0</v>
      </c>
      <c r="D30" s="143">
        <v>0</v>
      </c>
      <c r="E30" s="143">
        <v>0</v>
      </c>
      <c r="F30" s="143">
        <v>0</v>
      </c>
      <c r="O30" s="143" t="s">
        <v>42</v>
      </c>
      <c r="P30" s="143">
        <v>0</v>
      </c>
    </row>
    <row r="31" spans="1:16" ht="12.75">
      <c r="A31" t="s">
        <v>43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O31" s="143" t="s">
        <v>43</v>
      </c>
      <c r="P31" s="143">
        <v>0</v>
      </c>
    </row>
    <row r="32" spans="1:16" ht="12.75">
      <c r="A32" t="s">
        <v>128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O32" s="143" t="s">
        <v>44</v>
      </c>
      <c r="P32" s="143">
        <v>0</v>
      </c>
    </row>
    <row r="33" spans="1:16" ht="12.75">
      <c r="A33" t="s">
        <v>129</v>
      </c>
      <c r="B33" s="143">
        <v>0</v>
      </c>
      <c r="C33" s="143">
        <v>0</v>
      </c>
      <c r="D33" s="143">
        <v>0</v>
      </c>
      <c r="E33" s="143">
        <v>0</v>
      </c>
      <c r="F33" s="143">
        <v>0</v>
      </c>
      <c r="O33" s="143" t="s">
        <v>45</v>
      </c>
      <c r="P33" s="143">
        <v>0</v>
      </c>
    </row>
    <row r="34" spans="1:15" ht="12.75">
      <c r="A34" t="s">
        <v>46</v>
      </c>
      <c r="O34" s="143" t="s">
        <v>46</v>
      </c>
    </row>
    <row r="35" spans="1:16" ht="12.75">
      <c r="A35" t="s">
        <v>47</v>
      </c>
      <c r="B35" s="143">
        <v>0</v>
      </c>
      <c r="C35" s="143">
        <v>0</v>
      </c>
      <c r="D35" s="143">
        <v>0</v>
      </c>
      <c r="E35" s="143">
        <v>0</v>
      </c>
      <c r="F35" s="143">
        <v>0</v>
      </c>
      <c r="N35"/>
      <c r="O35" s="143" t="s">
        <v>47</v>
      </c>
      <c r="P35" s="143">
        <v>0</v>
      </c>
    </row>
    <row r="36" spans="1:16" ht="12.75">
      <c r="A36" t="s">
        <v>48</v>
      </c>
      <c r="B36" s="143">
        <v>0</v>
      </c>
      <c r="C36" s="143">
        <v>0</v>
      </c>
      <c r="D36" s="143">
        <v>0</v>
      </c>
      <c r="E36" s="143">
        <v>0</v>
      </c>
      <c r="F36" s="143">
        <v>0</v>
      </c>
      <c r="N36"/>
      <c r="O36" s="143" t="s">
        <v>48</v>
      </c>
      <c r="P36" s="143">
        <v>0</v>
      </c>
    </row>
    <row r="37" spans="1:16" ht="12.75">
      <c r="A37" t="s">
        <v>49</v>
      </c>
      <c r="B37" s="143">
        <v>2024</v>
      </c>
      <c r="C37" s="143">
        <v>2063</v>
      </c>
      <c r="D37" s="143">
        <v>2067</v>
      </c>
      <c r="E37" s="143">
        <v>2180</v>
      </c>
      <c r="F37" s="143">
        <v>2273</v>
      </c>
      <c r="N37"/>
      <c r="O37" s="143" t="s">
        <v>49</v>
      </c>
      <c r="P37" s="143">
        <v>1289</v>
      </c>
    </row>
    <row r="38" spans="1:16" ht="12.75">
      <c r="A38" t="s">
        <v>50</v>
      </c>
      <c r="B38" s="143">
        <v>5963</v>
      </c>
      <c r="C38" s="143">
        <v>5941</v>
      </c>
      <c r="D38" s="143">
        <v>5952</v>
      </c>
      <c r="E38" s="143">
        <v>5852</v>
      </c>
      <c r="F38" s="143">
        <v>5774</v>
      </c>
      <c r="N38"/>
      <c r="O38" s="143" t="s">
        <v>50</v>
      </c>
      <c r="P38" s="143">
        <v>5680</v>
      </c>
    </row>
    <row r="39" spans="1:15" ht="12.75">
      <c r="A39" t="s">
        <v>51</v>
      </c>
      <c r="O39" s="143" t="s">
        <v>51</v>
      </c>
    </row>
    <row r="40" spans="1:16" ht="12.75">
      <c r="A40" t="s">
        <v>52</v>
      </c>
      <c r="B40" s="143">
        <v>35</v>
      </c>
      <c r="C40" s="143">
        <v>35</v>
      </c>
      <c r="D40" s="143">
        <v>35</v>
      </c>
      <c r="E40" s="143">
        <v>35</v>
      </c>
      <c r="F40" s="143">
        <v>35</v>
      </c>
      <c r="O40" s="143" t="s">
        <v>52</v>
      </c>
      <c r="P40" s="143">
        <v>28</v>
      </c>
    </row>
    <row r="41" spans="1:16" ht="12.75">
      <c r="A41" t="s">
        <v>53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  <c r="O41" s="143" t="s">
        <v>53</v>
      </c>
      <c r="P41" s="143">
        <v>0</v>
      </c>
    </row>
    <row r="42" spans="1:16" ht="12.75">
      <c r="A42" t="s">
        <v>54</v>
      </c>
      <c r="B42" s="143">
        <v>8</v>
      </c>
      <c r="C42" s="143">
        <v>8</v>
      </c>
      <c r="D42" s="143">
        <v>8</v>
      </c>
      <c r="E42" s="143">
        <v>8</v>
      </c>
      <c r="F42" s="143">
        <v>8</v>
      </c>
      <c r="O42" s="143" t="s">
        <v>54</v>
      </c>
      <c r="P42" s="143">
        <v>7</v>
      </c>
    </row>
    <row r="43" spans="1:15" ht="12.75">
      <c r="A43" t="s">
        <v>55</v>
      </c>
      <c r="O43" s="143" t="s">
        <v>55</v>
      </c>
    </row>
    <row r="44" spans="1:15" ht="12.75">
      <c r="A44" t="s">
        <v>56</v>
      </c>
      <c r="O44" s="143" t="s">
        <v>56</v>
      </c>
    </row>
    <row r="45" spans="1:16" ht="12.75">
      <c r="A45" t="s">
        <v>57</v>
      </c>
      <c r="B45" s="143">
        <v>238461.76</v>
      </c>
      <c r="C45" s="143">
        <v>238461.76</v>
      </c>
      <c r="D45" s="143">
        <v>238461.76</v>
      </c>
      <c r="E45" s="143">
        <v>238461.76</v>
      </c>
      <c r="F45" s="143">
        <v>238461.76</v>
      </c>
      <c r="O45" s="143" t="s">
        <v>57</v>
      </c>
      <c r="P45" s="143">
        <v>206645.68</v>
      </c>
    </row>
    <row r="46" spans="1:16" ht="12.75">
      <c r="A46" t="s">
        <v>58</v>
      </c>
      <c r="B46" s="143">
        <v>0</v>
      </c>
      <c r="C46" s="143">
        <v>0</v>
      </c>
      <c r="D46" s="143">
        <v>0</v>
      </c>
      <c r="E46" s="143">
        <v>0</v>
      </c>
      <c r="F46" s="143">
        <v>0</v>
      </c>
      <c r="O46" s="143" t="s">
        <v>58</v>
      </c>
      <c r="P46" s="143">
        <v>1136013.48</v>
      </c>
    </row>
    <row r="47" spans="1:16" ht="12.75">
      <c r="A47" t="s">
        <v>130</v>
      </c>
      <c r="B47" s="143">
        <v>22320</v>
      </c>
      <c r="C47" s="143">
        <v>0</v>
      </c>
      <c r="D47" s="143">
        <v>30555</v>
      </c>
      <c r="E47" s="143">
        <v>0</v>
      </c>
      <c r="F47" s="143">
        <v>21120.4</v>
      </c>
      <c r="O47" s="143" t="s">
        <v>59</v>
      </c>
      <c r="P47" s="143">
        <v>27966.45</v>
      </c>
    </row>
    <row r="48" spans="1:16" ht="12.75">
      <c r="A48" t="s">
        <v>131</v>
      </c>
      <c r="B48" s="143">
        <v>175951.89</v>
      </c>
      <c r="C48" s="143">
        <v>605284.67</v>
      </c>
      <c r="D48" s="143">
        <v>380572.68</v>
      </c>
      <c r="E48" s="143">
        <v>215305.57</v>
      </c>
      <c r="O48" s="143" t="s">
        <v>131</v>
      </c>
      <c r="P48" s="143">
        <v>0</v>
      </c>
    </row>
    <row r="49" spans="1:16" ht="12.75">
      <c r="A49" t="s">
        <v>61</v>
      </c>
      <c r="B49" s="143">
        <f>SUM(B45:B48)</f>
        <v>436733.65</v>
      </c>
      <c r="C49" s="143">
        <f>SUM(C45:C48)</f>
        <v>843746.43</v>
      </c>
      <c r="D49" s="143">
        <f>SUM(D45:D48)</f>
        <v>649589.44</v>
      </c>
      <c r="E49" s="143">
        <f>SUM(E45:E48)</f>
        <v>453767.33</v>
      </c>
      <c r="F49" s="143">
        <f>SUM(F45:F48)</f>
        <v>259582.16</v>
      </c>
      <c r="O49" s="143" t="s">
        <v>61</v>
      </c>
      <c r="P49" s="143">
        <v>1370625.61</v>
      </c>
    </row>
    <row r="50" spans="1:15" ht="12.75">
      <c r="A50" t="s">
        <v>62</v>
      </c>
      <c r="O50" s="143" t="s">
        <v>62</v>
      </c>
    </row>
    <row r="51" spans="1:16" ht="12.75">
      <c r="A51" t="s">
        <v>63</v>
      </c>
      <c r="B51" s="143">
        <v>0</v>
      </c>
      <c r="C51" s="143">
        <v>0</v>
      </c>
      <c r="D51" s="143">
        <v>0</v>
      </c>
      <c r="E51" s="143">
        <v>0</v>
      </c>
      <c r="F51" s="143">
        <v>0</v>
      </c>
      <c r="O51" s="143" t="s">
        <v>63</v>
      </c>
      <c r="P51" s="143">
        <v>0</v>
      </c>
    </row>
    <row r="52" spans="1:16" ht="12.75">
      <c r="A52" t="s">
        <v>64</v>
      </c>
      <c r="B52" s="143">
        <v>0</v>
      </c>
      <c r="C52" s="143">
        <v>0</v>
      </c>
      <c r="D52" s="143">
        <v>0</v>
      </c>
      <c r="E52" s="143">
        <v>0</v>
      </c>
      <c r="F52" s="143">
        <v>0</v>
      </c>
      <c r="O52" s="143" t="s">
        <v>64</v>
      </c>
      <c r="P52" s="143">
        <v>0</v>
      </c>
    </row>
    <row r="53" spans="1:16" ht="12.75">
      <c r="A53" t="s">
        <v>65</v>
      </c>
      <c r="B53" s="143">
        <v>0</v>
      </c>
      <c r="C53" s="143">
        <v>0</v>
      </c>
      <c r="D53" s="143">
        <v>0</v>
      </c>
      <c r="E53" s="143">
        <v>0</v>
      </c>
      <c r="F53" s="143">
        <v>0</v>
      </c>
      <c r="O53" s="143" t="s">
        <v>65</v>
      </c>
      <c r="P53" s="143">
        <v>0</v>
      </c>
    </row>
    <row r="54" spans="1:16" ht="12.75">
      <c r="A54" t="s">
        <v>132</v>
      </c>
      <c r="B54" s="143">
        <v>0</v>
      </c>
      <c r="C54" s="143">
        <v>0</v>
      </c>
      <c r="D54" s="143">
        <v>0</v>
      </c>
      <c r="E54" s="143">
        <v>0</v>
      </c>
      <c r="F54" s="143">
        <v>0</v>
      </c>
      <c r="O54" s="143" t="s">
        <v>132</v>
      </c>
      <c r="P54" s="143">
        <v>0</v>
      </c>
    </row>
    <row r="55" spans="1:16" ht="12.75">
      <c r="A55" t="s">
        <v>67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O55" s="143" t="s">
        <v>67</v>
      </c>
      <c r="P55" s="143">
        <v>0</v>
      </c>
    </row>
    <row r="56" spans="1:15" ht="12.75">
      <c r="A56" t="s">
        <v>68</v>
      </c>
      <c r="O56" s="143" t="s">
        <v>68</v>
      </c>
    </row>
    <row r="57" spans="1:16" ht="12.75">
      <c r="A57" t="s">
        <v>69</v>
      </c>
      <c r="B57" s="143">
        <v>80259.24</v>
      </c>
      <c r="C57" s="143">
        <v>80259.24</v>
      </c>
      <c r="D57" s="143">
        <v>80259.24</v>
      </c>
      <c r="E57" s="143">
        <v>80259.24</v>
      </c>
      <c r="F57" s="143">
        <v>80259.24</v>
      </c>
      <c r="O57" s="143" t="s">
        <v>69</v>
      </c>
      <c r="P57" s="143">
        <v>86287.24</v>
      </c>
    </row>
    <row r="58" spans="1:16" ht="12.75">
      <c r="A58" t="s">
        <v>70</v>
      </c>
      <c r="B58" s="143">
        <v>0</v>
      </c>
      <c r="C58" s="143">
        <v>0</v>
      </c>
      <c r="D58" s="143">
        <v>0</v>
      </c>
      <c r="E58" s="143">
        <v>0</v>
      </c>
      <c r="O58" s="143" t="s">
        <v>70</v>
      </c>
      <c r="P58" s="143">
        <v>0</v>
      </c>
    </row>
    <row r="59" spans="1:16" ht="12.75">
      <c r="A59" t="s">
        <v>71</v>
      </c>
      <c r="B59" s="143">
        <v>7055.01</v>
      </c>
      <c r="C59" s="143">
        <v>6737.57</v>
      </c>
      <c r="D59" s="143">
        <v>7097.83</v>
      </c>
      <c r="E59" s="143">
        <v>10759.08</v>
      </c>
      <c r="O59" s="143" t="s">
        <v>71</v>
      </c>
      <c r="P59" s="143">
        <v>17046.91</v>
      </c>
    </row>
    <row r="60" spans="1:16" ht="12.75">
      <c r="A60" t="s">
        <v>72</v>
      </c>
      <c r="B60" s="143">
        <v>0</v>
      </c>
      <c r="C60" s="143">
        <v>0</v>
      </c>
      <c r="D60" s="143">
        <v>0</v>
      </c>
      <c r="E60" s="143">
        <v>0</v>
      </c>
      <c r="F60" s="143">
        <v>0</v>
      </c>
      <c r="O60" s="143" t="s">
        <v>72</v>
      </c>
      <c r="P60" s="143">
        <v>0</v>
      </c>
    </row>
    <row r="61" spans="1:15" ht="12.75">
      <c r="A61" t="s">
        <v>73</v>
      </c>
      <c r="O61" s="143" t="s">
        <v>73</v>
      </c>
    </row>
    <row r="62" spans="1:16" ht="12.75">
      <c r="A62" t="s">
        <v>74</v>
      </c>
      <c r="B62" s="143">
        <v>231024</v>
      </c>
      <c r="C62" s="143">
        <v>228664</v>
      </c>
      <c r="D62" s="143">
        <v>220868</v>
      </c>
      <c r="E62" s="143">
        <v>235695</v>
      </c>
      <c r="F62" s="143">
        <v>225148</v>
      </c>
      <c r="O62" s="143" t="s">
        <v>74</v>
      </c>
      <c r="P62" s="143">
        <v>204759</v>
      </c>
    </row>
    <row r="63" spans="1:16" ht="12.75">
      <c r="A63" t="s">
        <v>75</v>
      </c>
      <c r="B63" s="143">
        <v>1375597.62</v>
      </c>
      <c r="C63" s="143">
        <v>1362986.47</v>
      </c>
      <c r="D63" s="143">
        <v>1341144.63</v>
      </c>
      <c r="E63" s="143">
        <v>1413226.1</v>
      </c>
      <c r="O63" s="143" t="s">
        <v>75</v>
      </c>
      <c r="P63" s="143">
        <v>1267788.41</v>
      </c>
    </row>
    <row r="64" spans="1:16" ht="12.75">
      <c r="A64" t="s">
        <v>76</v>
      </c>
      <c r="B64" s="143">
        <v>0</v>
      </c>
      <c r="C64" s="143">
        <v>0</v>
      </c>
      <c r="D64" s="143">
        <v>0</v>
      </c>
      <c r="E64" s="143">
        <v>0</v>
      </c>
      <c r="F64" s="143">
        <v>0</v>
      </c>
      <c r="O64" s="143" t="s">
        <v>76</v>
      </c>
      <c r="P64" s="143">
        <v>0</v>
      </c>
    </row>
    <row r="65" spans="1:16" ht="12.75">
      <c r="A65" t="s">
        <v>133</v>
      </c>
      <c r="B65" s="143">
        <v>1734628.54</v>
      </c>
      <c r="C65" s="143">
        <v>1525539.32</v>
      </c>
      <c r="D65" s="143">
        <v>1583206.08</v>
      </c>
      <c r="E65" s="143">
        <v>1583238.54</v>
      </c>
      <c r="O65" s="143" t="s">
        <v>133</v>
      </c>
      <c r="P65" s="143">
        <v>3505299.53</v>
      </c>
    </row>
    <row r="66" spans="1:16" ht="12.75">
      <c r="A66" t="s">
        <v>78</v>
      </c>
      <c r="B66" s="143">
        <v>861535.76</v>
      </c>
      <c r="C66" s="143">
        <v>861694.03</v>
      </c>
      <c r="D66" s="143">
        <v>820226.58</v>
      </c>
      <c r="E66" s="143">
        <v>909911.72</v>
      </c>
      <c r="O66" s="143" t="s">
        <v>78</v>
      </c>
      <c r="P66" s="143">
        <v>1285895.77</v>
      </c>
    </row>
    <row r="67" spans="1:16" ht="12.75">
      <c r="A67" t="s">
        <v>79</v>
      </c>
      <c r="B67" s="143">
        <v>0</v>
      </c>
      <c r="C67" s="143">
        <v>0</v>
      </c>
      <c r="O67" s="143" t="s">
        <v>79</v>
      </c>
      <c r="P67" s="143">
        <v>0</v>
      </c>
    </row>
    <row r="68" spans="1:16" ht="12.75">
      <c r="A68" t="s">
        <v>80</v>
      </c>
      <c r="B68" s="143">
        <v>768566.28</v>
      </c>
      <c r="C68" s="143">
        <v>815464.43</v>
      </c>
      <c r="D68" s="143">
        <v>554478</v>
      </c>
      <c r="E68" s="143">
        <v>616685.91</v>
      </c>
      <c r="O68" s="143" t="s">
        <v>80</v>
      </c>
      <c r="P68" s="143">
        <v>28084.85</v>
      </c>
    </row>
    <row r="69" spans="1:16" ht="12.75">
      <c r="A69" t="s">
        <v>81</v>
      </c>
      <c r="B69" s="143">
        <v>1375597.62</v>
      </c>
      <c r="C69" s="143">
        <v>1362986.47</v>
      </c>
      <c r="D69" s="143">
        <v>1341144.63</v>
      </c>
      <c r="E69" s="143">
        <v>1413226.1</v>
      </c>
      <c r="O69" s="143" t="s">
        <v>81</v>
      </c>
      <c r="P69" s="143">
        <v>1267788.41</v>
      </c>
    </row>
    <row r="70" spans="1:16" ht="12.75">
      <c r="A70" t="s">
        <v>82</v>
      </c>
      <c r="B70" s="143">
        <v>1630102.04</v>
      </c>
      <c r="C70" s="143">
        <v>1677158.46</v>
      </c>
      <c r="D70" s="143">
        <v>1374704.58</v>
      </c>
      <c r="E70" s="143">
        <v>1526597.63</v>
      </c>
      <c r="O70" s="143" t="s">
        <v>82</v>
      </c>
      <c r="P70" s="143">
        <v>1313980.62</v>
      </c>
    </row>
    <row r="71" spans="1:15" ht="12.75">
      <c r="A71" t="s">
        <v>83</v>
      </c>
      <c r="O71" s="143" t="s">
        <v>83</v>
      </c>
    </row>
    <row r="72" spans="1:16" ht="12.75">
      <c r="A72" t="s">
        <v>84</v>
      </c>
      <c r="B72" s="143">
        <v>7303</v>
      </c>
      <c r="C72" s="143">
        <v>7323</v>
      </c>
      <c r="D72" s="143">
        <v>7340</v>
      </c>
      <c r="E72" s="143">
        <v>7357</v>
      </c>
      <c r="O72" s="143" t="s">
        <v>84</v>
      </c>
      <c r="P72" s="143">
        <v>7196</v>
      </c>
    </row>
    <row r="73" spans="1:16" ht="12.75">
      <c r="A73" t="s">
        <v>85</v>
      </c>
      <c r="B73" s="143">
        <v>83</v>
      </c>
      <c r="C73" s="143">
        <v>298</v>
      </c>
      <c r="D73" s="143">
        <v>222</v>
      </c>
      <c r="E73" s="143">
        <v>278</v>
      </c>
      <c r="F73" s="143">
        <v>307</v>
      </c>
      <c r="O73" s="143" t="s">
        <v>85</v>
      </c>
      <c r="P73" s="143">
        <v>53</v>
      </c>
    </row>
    <row r="74" spans="1:16" ht="12.75">
      <c r="A74" t="s">
        <v>86</v>
      </c>
      <c r="B74" s="143">
        <v>13</v>
      </c>
      <c r="C74" s="143">
        <v>74</v>
      </c>
      <c r="D74" s="143">
        <v>67</v>
      </c>
      <c r="E74" s="143">
        <v>97</v>
      </c>
      <c r="F74" s="143">
        <v>100</v>
      </c>
      <c r="O74" s="143" t="s">
        <v>86</v>
      </c>
      <c r="P74" s="143">
        <v>33</v>
      </c>
    </row>
    <row r="75" spans="1:16" ht="12.75">
      <c r="A75" t="s">
        <v>87</v>
      </c>
      <c r="B75" s="148">
        <v>13</v>
      </c>
      <c r="C75" s="143">
        <v>72</v>
      </c>
      <c r="D75" s="143">
        <v>66</v>
      </c>
      <c r="E75" s="143">
        <v>97</v>
      </c>
      <c r="F75" s="143">
        <v>98</v>
      </c>
      <c r="O75" s="143" t="s">
        <v>87</v>
      </c>
      <c r="P75" s="143">
        <v>30</v>
      </c>
    </row>
    <row r="76" spans="1:16" ht="12.75">
      <c r="A76" t="s">
        <v>88</v>
      </c>
      <c r="B76" s="143">
        <v>0</v>
      </c>
      <c r="C76" s="143">
        <v>0</v>
      </c>
      <c r="D76" s="143">
        <v>0</v>
      </c>
      <c r="E76" s="143">
        <v>0</v>
      </c>
      <c r="F76" s="143">
        <v>0</v>
      </c>
      <c r="O76" s="143" t="s">
        <v>88</v>
      </c>
      <c r="P76" s="143">
        <v>0</v>
      </c>
    </row>
    <row r="77" spans="1:16" ht="12.75">
      <c r="A77" t="s">
        <v>89</v>
      </c>
      <c r="B77" s="143">
        <v>0</v>
      </c>
      <c r="C77" s="143">
        <v>0</v>
      </c>
      <c r="D77" s="143">
        <v>0</v>
      </c>
      <c r="E77" s="143">
        <v>0</v>
      </c>
      <c r="F77" s="143">
        <v>0</v>
      </c>
      <c r="O77" s="143" t="s">
        <v>89</v>
      </c>
      <c r="P77" s="143">
        <v>0</v>
      </c>
    </row>
    <row r="78" spans="1:16" ht="12.75">
      <c r="A78" t="s">
        <v>90</v>
      </c>
      <c r="B78" s="143">
        <v>17</v>
      </c>
      <c r="C78" s="143">
        <v>15</v>
      </c>
      <c r="D78" s="143">
        <v>17</v>
      </c>
      <c r="E78" s="143">
        <v>12</v>
      </c>
      <c r="F78" s="143">
        <v>10</v>
      </c>
      <c r="O78" s="143" t="s">
        <v>90</v>
      </c>
      <c r="P78" s="143">
        <v>13</v>
      </c>
    </row>
    <row r="79" spans="1:16" ht="12.75">
      <c r="A79" t="s">
        <v>91</v>
      </c>
      <c r="B79" s="143">
        <v>15</v>
      </c>
      <c r="C79" s="143">
        <v>14</v>
      </c>
      <c r="D79" s="143">
        <v>16</v>
      </c>
      <c r="E79" s="143">
        <v>11</v>
      </c>
      <c r="F79" s="143">
        <v>8</v>
      </c>
      <c r="O79" s="143" t="s">
        <v>91</v>
      </c>
      <c r="P79" s="143">
        <v>13</v>
      </c>
    </row>
    <row r="80" spans="1:15" ht="12.75">
      <c r="A80" t="s">
        <v>92</v>
      </c>
      <c r="O80" s="143" t="s">
        <v>92</v>
      </c>
    </row>
    <row r="81" spans="1:16" ht="12.75">
      <c r="A81" t="s">
        <v>93</v>
      </c>
      <c r="B81" s="143">
        <v>50</v>
      </c>
      <c r="C81" s="143">
        <v>52</v>
      </c>
      <c r="D81" s="143">
        <v>45</v>
      </c>
      <c r="E81" s="143">
        <v>48</v>
      </c>
      <c r="F81" s="143">
        <v>45</v>
      </c>
      <c r="O81" s="143" t="s">
        <v>93</v>
      </c>
      <c r="P81" s="143">
        <v>48</v>
      </c>
    </row>
    <row r="82" spans="1:16" ht="12.75">
      <c r="A82" t="s">
        <v>94</v>
      </c>
      <c r="B82" s="143">
        <v>50</v>
      </c>
      <c r="C82" s="143">
        <v>52</v>
      </c>
      <c r="D82" s="143">
        <v>45</v>
      </c>
      <c r="E82" s="143">
        <v>48</v>
      </c>
      <c r="F82" s="143">
        <v>45</v>
      </c>
      <c r="O82" s="143" t="s">
        <v>94</v>
      </c>
      <c r="P82" s="143">
        <v>20</v>
      </c>
    </row>
    <row r="83" spans="1:16" ht="12.75">
      <c r="A83" t="s">
        <v>95</v>
      </c>
      <c r="B83" s="143">
        <v>48</v>
      </c>
      <c r="C83" s="143">
        <v>35</v>
      </c>
      <c r="D83" s="143">
        <v>28</v>
      </c>
      <c r="E83" s="143">
        <v>42</v>
      </c>
      <c r="F83" s="143">
        <v>35</v>
      </c>
      <c r="O83" s="143" t="s">
        <v>95</v>
      </c>
      <c r="P83" s="143">
        <v>18</v>
      </c>
    </row>
    <row r="84" spans="1:16" ht="12.75">
      <c r="A84" t="s">
        <v>96</v>
      </c>
      <c r="B84" s="143">
        <v>47</v>
      </c>
      <c r="C84" s="143">
        <v>35</v>
      </c>
      <c r="D84" s="143">
        <v>27</v>
      </c>
      <c r="E84" s="143">
        <v>41</v>
      </c>
      <c r="F84" s="143">
        <v>35</v>
      </c>
      <c r="O84" s="143" t="s">
        <v>96</v>
      </c>
      <c r="P84" s="143">
        <v>10</v>
      </c>
    </row>
    <row r="85" spans="1:16" ht="12.75">
      <c r="A85" t="s">
        <v>97</v>
      </c>
      <c r="B85" s="143">
        <v>0</v>
      </c>
      <c r="C85" s="143">
        <v>0</v>
      </c>
      <c r="D85" s="143">
        <v>0</v>
      </c>
      <c r="E85" s="143">
        <v>0</v>
      </c>
      <c r="F85" s="143">
        <v>0</v>
      </c>
      <c r="O85" s="143" t="s">
        <v>97</v>
      </c>
      <c r="P85" s="143">
        <v>0</v>
      </c>
    </row>
    <row r="86" spans="1:16" ht="12.75">
      <c r="A86" t="s">
        <v>98</v>
      </c>
      <c r="B86" s="143">
        <v>0</v>
      </c>
      <c r="C86" s="143">
        <v>0</v>
      </c>
      <c r="D86" s="143">
        <v>0</v>
      </c>
      <c r="E86" s="143">
        <v>0</v>
      </c>
      <c r="F86" s="143">
        <v>0</v>
      </c>
      <c r="O86" s="143" t="s">
        <v>98</v>
      </c>
      <c r="P86" s="143">
        <v>0</v>
      </c>
    </row>
    <row r="87" spans="1:16" ht="12.75">
      <c r="A87" t="s">
        <v>99</v>
      </c>
      <c r="B87" s="143">
        <v>125</v>
      </c>
      <c r="C87" s="143">
        <v>140</v>
      </c>
      <c r="D87" s="143">
        <v>145</v>
      </c>
      <c r="E87" s="143">
        <v>145</v>
      </c>
      <c r="F87" s="143">
        <v>145</v>
      </c>
      <c r="O87" s="143" t="s">
        <v>99</v>
      </c>
      <c r="P87" s="143">
        <v>140</v>
      </c>
    </row>
    <row r="88" spans="1:16" ht="12.75">
      <c r="A88" t="s">
        <v>100</v>
      </c>
      <c r="B88" s="143">
        <v>0</v>
      </c>
      <c r="C88" s="143">
        <v>0</v>
      </c>
      <c r="D88" s="143">
        <v>0</v>
      </c>
      <c r="E88" s="143">
        <v>0</v>
      </c>
      <c r="F88" s="143">
        <v>0</v>
      </c>
      <c r="O88" s="143" t="s">
        <v>100</v>
      </c>
      <c r="P88" s="143">
        <v>0</v>
      </c>
    </row>
    <row r="89" spans="3:17" ht="12.75">
      <c r="C89" s="143" t="s">
        <v>0</v>
      </c>
      <c r="P89" s="143" t="s">
        <v>0</v>
      </c>
      <c r="Q89" t="s">
        <v>0</v>
      </c>
    </row>
    <row r="90" spans="3:16" ht="12.75">
      <c r="C90" s="143" t="s">
        <v>0</v>
      </c>
      <c r="O90" s="143" t="s">
        <v>0</v>
      </c>
      <c r="P90" s="143" t="s">
        <v>0</v>
      </c>
    </row>
    <row r="91" spans="3:16" ht="12.75">
      <c r="C91" s="143" t="s">
        <v>0</v>
      </c>
      <c r="O91" s="143" t="s">
        <v>0</v>
      </c>
      <c r="P91" s="143" t="s">
        <v>0</v>
      </c>
    </row>
    <row r="92" spans="3:16" ht="12.75">
      <c r="C92" s="143" t="s">
        <v>0</v>
      </c>
      <c r="O92" s="143" t="s">
        <v>0</v>
      </c>
      <c r="P92" s="143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J48" sqref="J48"/>
    </sheetView>
  </sheetViews>
  <sheetFormatPr defaultColWidth="11.421875" defaultRowHeight="15"/>
  <cols>
    <col min="1" max="1" width="2.00390625" style="0" customWidth="1"/>
    <col min="3" max="3" width="47.8515625" style="0" customWidth="1"/>
    <col min="4" max="4" width="10.421875" style="0" customWidth="1"/>
  </cols>
  <sheetData>
    <row r="1" spans="1:10" ht="9.75" customHeight="1">
      <c r="A1" s="1"/>
      <c r="B1" s="1"/>
      <c r="C1" s="1"/>
      <c r="D1" s="149"/>
      <c r="E1" s="1"/>
      <c r="F1" s="1"/>
      <c r="G1" s="1"/>
      <c r="H1" s="1"/>
      <c r="I1" s="1"/>
      <c r="J1" s="1"/>
    </row>
    <row r="2" spans="1:11" ht="12.75">
      <c r="A2" s="1"/>
      <c r="B2" s="150" t="s">
        <v>134</v>
      </c>
      <c r="C2" s="150" t="s">
        <v>135</v>
      </c>
      <c r="D2" s="151" t="str">
        <f>'Resumen Anual '!S2</f>
        <v>AGUAS DE DANLI</v>
      </c>
      <c r="E2" s="151"/>
      <c r="F2" s="151"/>
      <c r="G2" s="151"/>
      <c r="H2" s="151"/>
      <c r="I2" s="151"/>
      <c r="J2" s="151"/>
      <c r="K2" s="151"/>
    </row>
    <row r="3" spans="1:11" ht="12.75">
      <c r="A3" s="1"/>
      <c r="B3" s="1"/>
      <c r="C3" s="1"/>
      <c r="D3" s="152" t="s">
        <v>136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f>'Resumen Anual '!O3</f>
        <v>2016</v>
      </c>
    </row>
    <row r="4" spans="1:11" ht="12.75">
      <c r="A4" s="1"/>
      <c r="B4" s="153" t="s">
        <v>137</v>
      </c>
      <c r="C4" s="154" t="s">
        <v>138</v>
      </c>
      <c r="D4" s="149" t="s">
        <v>0</v>
      </c>
      <c r="E4" s="1"/>
      <c r="F4" s="1"/>
      <c r="G4" s="1"/>
      <c r="H4" s="1"/>
      <c r="I4" s="1"/>
      <c r="J4" s="1"/>
      <c r="K4" s="1"/>
    </row>
    <row r="5" spans="1:11" ht="12.75">
      <c r="A5" s="1"/>
      <c r="B5" s="155" t="s">
        <v>139</v>
      </c>
      <c r="C5" s="108" t="s">
        <v>140</v>
      </c>
      <c r="D5" s="156" t="s">
        <v>141</v>
      </c>
      <c r="E5" s="157" t="e">
        <f>'Resumen Anual '!R14*'Resumen Anual '!R9/'Resumen Anual '!R8</f>
        <v>#DIV/0!</v>
      </c>
      <c r="F5" s="157">
        <f>'Resumen Anual '!S14*'Resumen Anual '!S9/'Resumen Anual '!S8</f>
        <v>0.46003221670666355</v>
      </c>
      <c r="G5" s="157">
        <f>'Resumen Anual '!T14*'Resumen Anual '!T9/'Resumen Anual '!T8</f>
        <v>0.5346153846153846</v>
      </c>
      <c r="H5" s="157">
        <f>'Resumen Anual '!U14*'Resumen Anual '!U9/'Resumen Anual '!U8</f>
        <v>0.546</v>
      </c>
      <c r="I5" s="157">
        <f>'Resumen Anual '!V14*'Resumen Anual '!V9/'Resumen Anual '!V8</f>
        <v>0.5843635446194031</v>
      </c>
      <c r="J5" s="157">
        <f>'Resumen Anual '!W14*'Resumen Anual '!W9/'Resumen Anual '!W8</f>
        <v>0.5337708066581306</v>
      </c>
      <c r="K5" s="157" t="e">
        <f>'Resumen Anual '!X14*'Resumen Anual '!X9/'Resumen Anual '!X8</f>
        <v>#DIV/0!</v>
      </c>
    </row>
    <row r="6" spans="1:11" ht="12.75">
      <c r="A6" s="1"/>
      <c r="B6" s="66" t="s">
        <v>142</v>
      </c>
      <c r="C6" s="158" t="s">
        <v>143</v>
      </c>
      <c r="D6" s="159" t="s">
        <v>141</v>
      </c>
      <c r="E6" s="160" t="e">
        <f>'Resumen Anual '!R16*'Resumen Anual '!R9/'Resumen Anual '!R8</f>
        <v>#DIV/0!</v>
      </c>
      <c r="F6" s="160">
        <f>'Resumen Anual '!S16*'Resumen Anual '!S9/'Resumen Anual '!S8</f>
        <v>0</v>
      </c>
      <c r="G6" s="160">
        <f>'Resumen Anual '!T16*'Resumen Anual '!T9/'Resumen Anual '!T8</f>
        <v>0</v>
      </c>
      <c r="H6" s="160">
        <f>'Resumen Anual '!U16*'Resumen Anual '!U9/'Resumen Anual '!U8</f>
        <v>0</v>
      </c>
      <c r="I6" s="160">
        <f>'Resumen Anual '!V16*'Resumen Anual '!V9/'Resumen Anual '!V8</f>
        <v>0</v>
      </c>
      <c r="J6" s="160">
        <f>'Resumen Anual '!W16*'Resumen Anual '!W9/'Resumen Anual '!W8</f>
        <v>0</v>
      </c>
      <c r="K6" s="160" t="e">
        <f>'Resumen Anual '!X16*'Resumen Anual '!X9/'Resumen Anual '!X8</f>
        <v>#DIV/0!</v>
      </c>
    </row>
    <row r="7" spans="1:11" ht="12.75">
      <c r="A7" s="1"/>
      <c r="B7" s="66" t="s">
        <v>144</v>
      </c>
      <c r="C7" s="2" t="s">
        <v>145</v>
      </c>
      <c r="D7" s="159" t="s">
        <v>146</v>
      </c>
      <c r="E7" s="161" t="e">
        <f>('Resumen Anual '!R22*1000/365)/('Resumen Anual '!R14*'Resumen Anual '!R9)</f>
        <v>#DIV/0!</v>
      </c>
      <c r="F7" s="161">
        <f>('Resumen Anual '!S22*1000/365)/('Resumen Anual '!S14*'Resumen Anual '!S9)</f>
        <v>181.36315472079275</v>
      </c>
      <c r="G7" s="161">
        <f>('Resumen Anual '!T22*1000/365)/('Resumen Anual '!T14*'Resumen Anual '!T9)</f>
        <v>396.6807237607175</v>
      </c>
      <c r="H7" s="161">
        <f>('Resumen Anual '!U22*1000/365)/('Resumen Anual '!U14*'Resumen Anual '!U9)</f>
        <v>354.1031508007272</v>
      </c>
      <c r="I7" s="161">
        <f>('Resumen Anual '!V22*1000/365)/('Resumen Anual '!V14*'Resumen Anual '!V9)</f>
        <v>326.2768490541422</v>
      </c>
      <c r="J7" s="161">
        <f>('Resumen Anual '!W22*1000/365)/('Resumen Anual '!W14*'Resumen Anual '!W9)</f>
        <v>298.1517958330922</v>
      </c>
      <c r="K7" s="161" t="e">
        <f>('Resumen Anual '!X22*1000/365)/('Resumen Anual '!X14*'Resumen Anual '!X9)</f>
        <v>#DIV/0!</v>
      </c>
    </row>
    <row r="8" spans="1:11" ht="12.75">
      <c r="A8" s="1"/>
      <c r="B8" s="66" t="s">
        <v>147</v>
      </c>
      <c r="C8" s="162" t="s">
        <v>148</v>
      </c>
      <c r="D8" s="159" t="s">
        <v>141</v>
      </c>
      <c r="E8" s="163" t="e">
        <f>'Resumen Anual '!R28/'Resumen Anual '!R27</f>
        <v>#DIV/0!</v>
      </c>
      <c r="F8" s="163">
        <f>'Resumen Anual '!S28/'Resumen Anual '!S27</f>
        <v>0.25</v>
      </c>
      <c r="G8" s="163">
        <f>'Resumen Anual '!T28/'Resumen Anual '!T27</f>
        <v>0.24358974358974358</v>
      </c>
      <c r="H8" s="163">
        <f>'Resumen Anual '!U28/'Resumen Anual '!U27</f>
        <v>1.875</v>
      </c>
      <c r="I8" s="163">
        <f>'Resumen Anual '!V28/'Resumen Anual '!V27</f>
        <v>0.62751677852349</v>
      </c>
      <c r="J8" s="163">
        <f>'Resumen Anual '!W28/'Resumen Anual '!W27</f>
        <v>0.8727272727272727</v>
      </c>
      <c r="K8" s="163">
        <f>'Resumen Anual '!X28/'Resumen Anual '!X27</f>
        <v>0.8285714285714286</v>
      </c>
    </row>
    <row r="9" spans="1:11" ht="12.75">
      <c r="A9" s="1"/>
      <c r="B9" s="66" t="s">
        <v>149</v>
      </c>
      <c r="C9" s="162" t="s">
        <v>150</v>
      </c>
      <c r="D9" s="159" t="s">
        <v>141</v>
      </c>
      <c r="E9" s="163" t="e">
        <f>'Resumen Anual '!R29/'Resumen Anual '!R28</f>
        <v>#DIV/0!</v>
      </c>
      <c r="F9" s="163">
        <f>'Resumen Anual '!S29/'Resumen Anual '!S28</f>
        <v>0.75</v>
      </c>
      <c r="G9" s="163">
        <f>'Resumen Anual '!T29/'Resumen Anual '!T28</f>
        <v>0.6842105263157895</v>
      </c>
      <c r="H9" s="163">
        <f>'Resumen Anual '!U29/'Resumen Anual '!U28</f>
        <v>0.8305555555555556</v>
      </c>
      <c r="I9" s="163">
        <f>'Resumen Anual '!V29/'Resumen Anual '!V28</f>
        <v>0.7433155080213903</v>
      </c>
      <c r="J9" s="163">
        <f>'Resumen Anual '!W29/'Resumen Anual '!W28</f>
        <v>0.8125</v>
      </c>
      <c r="K9" s="163">
        <f>'Resumen Anual '!X29/'Resumen Anual '!X28</f>
        <v>0.6551724137931034</v>
      </c>
    </row>
    <row r="10" spans="1:11" ht="12.75">
      <c r="A10" s="1"/>
      <c r="B10" s="66" t="s">
        <v>151</v>
      </c>
      <c r="C10" s="162" t="s">
        <v>152</v>
      </c>
      <c r="D10" s="159" t="s">
        <v>141</v>
      </c>
      <c r="E10" s="163" t="e">
        <f>'Resumen Anual '!R31/'Resumen Anual '!R30</f>
        <v>#DIV/0!</v>
      </c>
      <c r="F10" s="163" t="e">
        <f>'Resumen Anual '!S31/'Resumen Anual '!S30</f>
        <v>#DIV/0!</v>
      </c>
      <c r="G10" s="163" t="e">
        <f>'Resumen Anual '!T31/'Resumen Anual '!T30</f>
        <v>#DIV/0!</v>
      </c>
      <c r="H10" s="163" t="e">
        <f>'Resumen Anual '!U31/'Resumen Anual '!U30</f>
        <v>#DIV/0!</v>
      </c>
      <c r="I10" s="163" t="e">
        <f>'Resumen Anual '!V31/'Resumen Anual '!V30</f>
        <v>#DIV/0!</v>
      </c>
      <c r="J10" s="163" t="e">
        <f>'Resumen Anual '!W31/'Resumen Anual '!W30</f>
        <v>#DIV/0!</v>
      </c>
      <c r="K10" s="163" t="e">
        <f>'Resumen Anual '!X31/'Resumen Anual '!X30</f>
        <v>#DIV/0!</v>
      </c>
    </row>
    <row r="11" spans="1:11" ht="12.75">
      <c r="A11" s="1"/>
      <c r="B11" s="66" t="s">
        <v>153</v>
      </c>
      <c r="C11" s="162" t="s">
        <v>154</v>
      </c>
      <c r="D11" s="159" t="s">
        <v>141</v>
      </c>
      <c r="E11" s="163" t="e">
        <f>'Resumen Anual '!R33/'Resumen Anual '!R32</f>
        <v>#DIV/0!</v>
      </c>
      <c r="F11" s="163" t="e">
        <f>'Resumen Anual '!S33/'Resumen Anual '!S32</f>
        <v>#DIV/0!</v>
      </c>
      <c r="G11" s="163" t="e">
        <f>'Resumen Anual '!T33/'Resumen Anual '!T32</f>
        <v>#DIV/0!</v>
      </c>
      <c r="H11" s="163" t="e">
        <f>'Resumen Anual '!U33/'Resumen Anual '!U32</f>
        <v>#DIV/0!</v>
      </c>
      <c r="I11" s="163" t="e">
        <f>'Resumen Anual '!V33/'Resumen Anual '!V32</f>
        <v>#DIV/0!</v>
      </c>
      <c r="J11" s="163" t="e">
        <f>'Resumen Anual '!W33/'Resumen Anual '!W32</f>
        <v>#DIV/0!</v>
      </c>
      <c r="K11" s="163" t="e">
        <f>'Resumen Anual '!X33/'Resumen Anual '!X32</f>
        <v>#DIV/0!</v>
      </c>
    </row>
    <row r="12" spans="1:11" ht="12.75">
      <c r="A12" s="1"/>
      <c r="B12" s="164" t="s">
        <v>155</v>
      </c>
      <c r="C12" s="116" t="s">
        <v>156</v>
      </c>
      <c r="D12" s="159" t="s">
        <v>157</v>
      </c>
      <c r="E12" s="165" t="e">
        <f>('Resumen Anual '!R35*22+'Resumen Anual '!R36*16+'Resumen Anual '!R37*7.5+'Resumen Anual '!R38*2.5)/('Resumen Anual '!R35+'Resumen Anual '!R36+'Resumen Anual '!R37+'Resumen Anual '!R38)</f>
        <v>#DIV/0!</v>
      </c>
      <c r="F12" s="165" t="e">
        <f>('Resumen Anual '!S35*22+'Resumen Anual '!S36*16+'Resumen Anual '!S37*7.5+'Resumen Anual '!S38*2.5)/('Resumen Anual '!S35+'Resumen Anual '!S36+'Resumen Anual '!S37+'Resumen Anual '!S38)</f>
        <v>#DIV/0!</v>
      </c>
      <c r="G12" s="165">
        <f>('Resumen Anual '!T35*22+'Resumen Anual '!T36*16+'Resumen Anual '!T37*7.5+'Resumen Anual '!T38*2.5)/('Resumen Anual '!T35+'Resumen Anual '!T36+'Resumen Anual '!T37+'Resumen Anual '!T38)</f>
        <v>3.349548549080199</v>
      </c>
      <c r="H12" s="165">
        <f>('Resumen Anual '!U35*22+'Resumen Anual '!U36*16+'Resumen Anual '!U37*7.5+'Resumen Anual '!U38*2.5)/('Resumen Anual '!U35+'Resumen Anual '!U36+'Resumen Anual '!U37+'Resumen Anual '!U38)</f>
        <v>3.3733572565887973</v>
      </c>
      <c r="I12" s="165">
        <f>('Resumen Anual '!V35*22+'Resumen Anual '!V36*16+'Resumen Anual '!V37*7.5+'Resumen Anual '!V38*2.5)/('Resumen Anual '!V35+'Resumen Anual '!V36+'Resumen Anual '!V37+'Resumen Anual '!V38)</f>
        <v>3.5603157748949723</v>
      </c>
      <c r="J12" s="165">
        <f>('Resumen Anual '!W35*22+'Resumen Anual '!W36*16+'Resumen Anual '!W37*7.5+'Resumen Anual '!W38*2.5)/('Resumen Anual '!W35+'Resumen Anual '!W36+'Resumen Anual '!W37+'Resumen Anual '!W38)</f>
        <v>3.5141549669179524</v>
      </c>
      <c r="K12" s="165">
        <f>('Resumen Anual '!X35*22+'Resumen Anual '!X36*16+'Resumen Anual '!X37*7.5+'Resumen Anual '!X38*2.5)/('Resumen Anual '!X35+'Resumen Anual '!X36+'Resumen Anual '!X37+'Resumen Anual '!X38)</f>
        <v>3.822931477462646</v>
      </c>
    </row>
    <row r="13" spans="1:11" ht="12.75">
      <c r="A13" s="1"/>
      <c r="B13" s="166" t="s">
        <v>158</v>
      </c>
      <c r="C13" s="167" t="s">
        <v>159</v>
      </c>
      <c r="D13" s="168" t="s">
        <v>141</v>
      </c>
      <c r="E13" s="169" t="e">
        <f>(200*'Resumen Anual '!R14*'Resumen Anual '!R9)/(1000*'Resumen Anual '!R22/365)</f>
        <v>#DIV/0!</v>
      </c>
      <c r="F13" s="169">
        <f>(200*'Resumen Anual '!S14*'Resumen Anual '!S9)/(1000*'Resumen Anual '!S22/365)</f>
        <v>1.1027598208020728</v>
      </c>
      <c r="G13" s="169">
        <f>(200*'Resumen Anual '!T14*'Resumen Anual '!T9)/(1000*'Resumen Anual '!T22/365)</f>
        <v>0.5041838133799573</v>
      </c>
      <c r="H13" s="169">
        <f>(200*'Resumen Anual '!U14*'Resumen Anual '!U9)/(1000*'Resumen Anual '!U22/365)</f>
        <v>0.5648071742590924</v>
      </c>
      <c r="I13" s="169">
        <f>(200*'Resumen Anual '!V14*'Resumen Anual '!V9)/(1000*'Resumen Anual '!V22/365)</f>
        <v>0.6129763744494544</v>
      </c>
      <c r="J13" s="169">
        <f>(200*'Resumen Anual '!W14*'Resumen Anual '!W9)/(1000*'Resumen Anual '!W22/365)</f>
        <v>0.6707992465420588</v>
      </c>
      <c r="K13" s="169">
        <f>(200*'Resumen Anual '!X14*'Resumen Anual '!X9)/(1000*'Resumen Anual '!X22/365)</f>
        <v>0</v>
      </c>
    </row>
    <row r="14" spans="1:11" ht="12.75">
      <c r="A14" s="1"/>
      <c r="B14" s="23"/>
      <c r="C14" s="23"/>
      <c r="D14" s="170"/>
      <c r="E14" s="171"/>
      <c r="F14" s="171"/>
      <c r="G14" s="171"/>
      <c r="H14" s="171"/>
      <c r="I14" s="171"/>
      <c r="J14" s="171"/>
      <c r="K14" s="171"/>
    </row>
    <row r="15" spans="1:11" ht="12.75">
      <c r="A15" s="1"/>
      <c r="B15" s="172" t="s">
        <v>160</v>
      </c>
      <c r="C15" s="173" t="s">
        <v>161</v>
      </c>
      <c r="D15" s="170"/>
      <c r="E15" s="171"/>
      <c r="F15" s="171"/>
      <c r="G15" s="171"/>
      <c r="H15" s="171"/>
      <c r="I15" s="171"/>
      <c r="J15" s="171"/>
      <c r="K15" s="171"/>
    </row>
    <row r="16" spans="1:11" ht="12.75">
      <c r="A16" s="1"/>
      <c r="B16" s="155" t="s">
        <v>162</v>
      </c>
      <c r="C16" s="108" t="s">
        <v>163</v>
      </c>
      <c r="D16" s="156" t="s">
        <v>141</v>
      </c>
      <c r="E16" s="174" t="e">
        <f>'Resumen Anual '!R19/'Resumen Anual '!R14</f>
        <v>#DIV/0!</v>
      </c>
      <c r="F16" s="174">
        <f>'Resumen Anual '!S19/'Resumen Anual '!S14</f>
        <v>0.1655085281111813</v>
      </c>
      <c r="G16" s="174">
        <f>'Resumen Anual '!T19/'Resumen Anual '!T14</f>
        <v>0.1664748201438849</v>
      </c>
      <c r="H16" s="174">
        <f>'Resumen Anual '!U19/'Resumen Anual '!U14</f>
        <v>0.18878557340095803</v>
      </c>
      <c r="I16" s="174">
        <f>'Resumen Anual '!V19/'Resumen Anual '!V14</f>
        <v>0.19987301587301587</v>
      </c>
      <c r="J16" s="174">
        <f>'Resumen Anual '!W19/'Resumen Anual '!W14</f>
        <v>0.29439825541774567</v>
      </c>
      <c r="K16" s="174" t="e">
        <f>'Resumen Anual '!X19/'Resumen Anual '!X14</f>
        <v>#DIV/0!</v>
      </c>
    </row>
    <row r="17" spans="1:11" ht="12.75">
      <c r="A17" s="1"/>
      <c r="B17" s="66" t="s">
        <v>164</v>
      </c>
      <c r="C17" s="2" t="s">
        <v>165</v>
      </c>
      <c r="D17" s="159" t="s">
        <v>141</v>
      </c>
      <c r="E17" s="160" t="e">
        <f>'Resumen Anual '!R20/'Resumen Anual '!R19</f>
        <v>#DIV/0!</v>
      </c>
      <c r="F17" s="160">
        <f>'Resumen Anual '!S20/'Resumen Anual '!S19</f>
        <v>0.9637404580152672</v>
      </c>
      <c r="G17" s="160">
        <f>'Resumen Anual '!T20/'Resumen Anual '!T19</f>
        <v>0.9878997407087294</v>
      </c>
      <c r="H17" s="160">
        <f>'Resumen Anual '!U20/'Resumen Anual '!U19</f>
        <v>0.996268656716418</v>
      </c>
      <c r="I17" s="160">
        <f>'Resumen Anual '!V20/'Resumen Anual '!V19</f>
        <v>1</v>
      </c>
      <c r="J17" s="160">
        <f>'Resumen Anual '!W20/'Resumen Anual '!W19</f>
        <v>0.9800925925925926</v>
      </c>
      <c r="K17" s="160" t="e">
        <f>'Resumen Anual '!X20/'Resumen Anual '!X19</f>
        <v>#DIV/0!</v>
      </c>
    </row>
    <row r="18" spans="1:11" ht="12.75">
      <c r="A18" s="1"/>
      <c r="B18" s="66" t="s">
        <v>166</v>
      </c>
      <c r="C18" s="175" t="s">
        <v>167</v>
      </c>
      <c r="D18" s="159" t="s">
        <v>141</v>
      </c>
      <c r="E18" s="160" t="e">
        <f>('Resumen Anual '!R22-'Resumen Anual '!R25)/'Resumen Anual '!R22</f>
        <v>#DIV/0!</v>
      </c>
      <c r="F18" s="160">
        <f>('Resumen Anual '!S22-'Resumen Anual '!S25)/'Resumen Anual '!S22</f>
        <v>0.35</v>
      </c>
      <c r="G18" s="160">
        <f>('Resumen Anual '!T22-'Resumen Anual '!T25)/'Resumen Anual '!T22</f>
        <v>0.3499999006240636</v>
      </c>
      <c r="H18" s="160">
        <f>('Resumen Anual '!U22-'Resumen Anual '!U25)/'Resumen Anual '!U22</f>
        <v>0.838377339119164</v>
      </c>
      <c r="I18" s="160">
        <f>('Resumen Anual '!V22-'Resumen Anual '!V25)/'Resumen Anual '!V22</f>
        <v>0.17487936651607774</v>
      </c>
      <c r="J18" s="160">
        <f>('Resumen Anual '!W22-'Resumen Anual '!W25)/'Resumen Anual '!W22</f>
        <v>0.33425177718886045</v>
      </c>
      <c r="K18" s="160">
        <f>('Resumen Anual '!X22-'Resumen Anual '!X25)/'Resumen Anual '!X22</f>
        <v>0.45019803292687577</v>
      </c>
    </row>
    <row r="19" spans="1:11" ht="12.75">
      <c r="A19" s="1"/>
      <c r="B19" s="66" t="s">
        <v>168</v>
      </c>
      <c r="C19" s="116" t="s">
        <v>169</v>
      </c>
      <c r="D19" s="159" t="s">
        <v>141</v>
      </c>
      <c r="E19" s="163" t="e">
        <f>('Resumen Anual '!R66+'Resumen Anual '!R67)/('Resumen Anual '!R63+'Resumen Anual '!R64)</f>
        <v>#DIV/0!</v>
      </c>
      <c r="F19" s="163">
        <f>('Resumen Anual '!S66+'Resumen Anual '!S67)/('Resumen Anual '!S63+'Resumen Anual '!S64)</f>
        <v>1.2107749261594565</v>
      </c>
      <c r="G19" s="163">
        <f>('Resumen Anual '!T66+'Resumen Anual '!T67)/('Resumen Anual '!T63+'Resumen Anual '!T64)</f>
        <v>0.9745108303083952</v>
      </c>
      <c r="H19" s="163">
        <f>('Resumen Anual '!U66+'Resumen Anual '!U67)/('Resumen Anual '!U63+'Resumen Anual '!U64)</f>
        <v>1.1063453125578617</v>
      </c>
      <c r="I19" s="163">
        <f>('Resumen Anual '!V66+'Resumen Anual '!V67)/('Resumen Anual '!V63+'Resumen Anual '!V64)</f>
        <v>0.5146819411177784</v>
      </c>
      <c r="J19" s="163">
        <f>('Resumen Anual '!W66+'Resumen Anual '!W67)/('Resumen Anual '!W63+'Resumen Anual '!W64)</f>
        <v>0.25218009555477994</v>
      </c>
      <c r="K19" s="163">
        <f>('Resumen Anual '!X66+'Resumen Anual '!X67)/('Resumen Anual '!X63+'Resumen Anual '!X64)</f>
        <v>0.6286904231264002</v>
      </c>
    </row>
    <row r="20" spans="1:11" ht="12.75">
      <c r="A20" s="1"/>
      <c r="B20" s="66" t="s">
        <v>170</v>
      </c>
      <c r="C20" s="116" t="s">
        <v>171</v>
      </c>
      <c r="D20" s="159" t="s">
        <v>141</v>
      </c>
      <c r="E20" s="160" t="e">
        <f>'Resumen Anual '!R73/'Resumen Anual '!R72</f>
        <v>#DIV/0!</v>
      </c>
      <c r="F20" s="160">
        <f>'Resumen Anual '!S73/'Resumen Anual '!S72</f>
        <v>0.0386877127824203</v>
      </c>
      <c r="G20" s="160">
        <f>'Resumen Anual '!T73/'Resumen Anual '!T72</f>
        <v>0.04920863309352518</v>
      </c>
      <c r="H20" s="160">
        <f>'Resumen Anual '!U73/'Resumen Anual '!U72</f>
        <v>0.5695970695970696</v>
      </c>
      <c r="I20" s="160">
        <f>'Resumen Anual '!V73/'Resumen Anual '!V72</f>
        <v>0.26105624731644483</v>
      </c>
      <c r="J20" s="160">
        <f>'Resumen Anual '!W73/'Resumen Anual '!W72</f>
        <v>0.21616464495025214</v>
      </c>
      <c r="K20" s="160" t="e">
        <f>'Resumen Anual '!X73/'Resumen Anual '!X72</f>
        <v>#DIV/0!</v>
      </c>
    </row>
    <row r="21" spans="1:11" ht="12.75">
      <c r="A21" s="1"/>
      <c r="B21" s="66" t="s">
        <v>172</v>
      </c>
      <c r="C21" s="116" t="s">
        <v>173</v>
      </c>
      <c r="D21" s="159" t="s">
        <v>174</v>
      </c>
      <c r="E21" s="176" t="e">
        <f>('Resumen Anual '!R63/12)/'Resumen Anual '!R72</f>
        <v>#DIV/0!</v>
      </c>
      <c r="F21" s="176">
        <f>('Resumen Anual '!S63/12)/'Resumen Anual '!S72</f>
        <v>28.505737774682764</v>
      </c>
      <c r="G21" s="176">
        <f>('Resumen Anual '!T63/12)/'Resumen Anual '!T72</f>
        <v>106.94209112709832</v>
      </c>
      <c r="H21" s="176">
        <f>('Resumen Anual '!U63/12)/'Resumen Anual '!U72</f>
        <v>59.396938691650234</v>
      </c>
      <c r="I21" s="176">
        <f>('Resumen Anual '!V63/12)/'Resumen Anual '!V72</f>
        <v>218.4658376270216</v>
      </c>
      <c r="J21" s="176">
        <f>('Resumen Anual '!W63/12)/'Resumen Anual '!W72</f>
        <v>311.5511229612467</v>
      </c>
      <c r="K21" s="176" t="e">
        <f>('Resumen Anual '!X63/12)/'Resumen Anual '!X72</f>
        <v>#DIV/0!</v>
      </c>
    </row>
    <row r="22" spans="1:11" ht="12.75">
      <c r="A22" s="1"/>
      <c r="B22" s="66" t="s">
        <v>175</v>
      </c>
      <c r="C22" s="116" t="s">
        <v>176</v>
      </c>
      <c r="D22" s="159" t="s">
        <v>174</v>
      </c>
      <c r="E22" s="176" t="e">
        <f>('Resumen Anual '!R64/12)/'Resumen Anual '!R16</f>
        <v>#DIV/0!</v>
      </c>
      <c r="F22" s="176" t="e">
        <f>('Resumen Anual '!S64/12)/'Resumen Anual '!S16</f>
        <v>#DIV/0!</v>
      </c>
      <c r="G22" s="176" t="e">
        <f>('Resumen Anual '!T64/12)/'Resumen Anual '!T16</f>
        <v>#DIV/0!</v>
      </c>
      <c r="H22" s="176" t="e">
        <f>('Resumen Anual '!U64/12)/'Resumen Anual '!U16</f>
        <v>#DIV/0!</v>
      </c>
      <c r="I22" s="176" t="e">
        <f>('Resumen Anual '!V64/12)/'Resumen Anual '!V16</f>
        <v>#DIV/0!</v>
      </c>
      <c r="J22" s="176" t="e">
        <f>('Resumen Anual '!W64/12)/'Resumen Anual '!W16</f>
        <v>#DIV/0!</v>
      </c>
      <c r="K22" s="176" t="e">
        <f>('Resumen Anual '!X64/12)/'Resumen Anual '!X16</f>
        <v>#DIV/0!</v>
      </c>
    </row>
    <row r="23" spans="1:11" ht="12.75">
      <c r="A23" s="1"/>
      <c r="B23" s="177" t="s">
        <v>177</v>
      </c>
      <c r="C23" s="122" t="s">
        <v>178</v>
      </c>
      <c r="D23" s="168" t="s">
        <v>179</v>
      </c>
      <c r="E23" s="178" t="e">
        <f aca="true" t="shared" si="0" ref="E23:K23">(E21)/200</f>
        <v>#DIV/0!</v>
      </c>
      <c r="F23" s="178">
        <f t="shared" si="0"/>
        <v>0.14252868887341383</v>
      </c>
      <c r="G23" s="178">
        <f t="shared" si="0"/>
        <v>0.5347104556354916</v>
      </c>
      <c r="H23" s="178">
        <f t="shared" si="0"/>
        <v>0.2969846934582512</v>
      </c>
      <c r="I23" s="178">
        <f t="shared" si="0"/>
        <v>1.092329188135108</v>
      </c>
      <c r="J23" s="178">
        <f t="shared" si="0"/>
        <v>1.5577556148062335</v>
      </c>
      <c r="K23" s="178" t="e">
        <f t="shared" si="0"/>
        <v>#DIV/0!</v>
      </c>
    </row>
    <row r="24" spans="1:11" ht="12.75">
      <c r="A24" s="1"/>
      <c r="B24" s="1"/>
      <c r="C24" s="1"/>
      <c r="D24" s="170"/>
      <c r="E24" s="171"/>
      <c r="F24" s="171"/>
      <c r="G24" s="171"/>
      <c r="H24" s="171"/>
      <c r="I24" s="171"/>
      <c r="J24" s="171"/>
      <c r="K24" s="171"/>
    </row>
    <row r="25" spans="1:11" ht="12.75">
      <c r="A25" s="1"/>
      <c r="B25" s="153" t="s">
        <v>180</v>
      </c>
      <c r="C25" s="154" t="s">
        <v>181</v>
      </c>
      <c r="D25" s="170"/>
      <c r="E25" s="171"/>
      <c r="F25" s="171"/>
      <c r="G25" s="171"/>
      <c r="H25" s="171"/>
      <c r="I25" s="171"/>
      <c r="J25" s="171"/>
      <c r="K25" s="171"/>
    </row>
    <row r="26" spans="1:11" ht="12.75">
      <c r="A26" s="1"/>
      <c r="B26" s="155" t="s">
        <v>182</v>
      </c>
      <c r="C26" s="179" t="s">
        <v>183</v>
      </c>
      <c r="D26" s="156" t="s">
        <v>184</v>
      </c>
      <c r="E26" s="180" t="e">
        <f>'Resumen Anual '!R40/('Resumen Anual '!R14/1000)</f>
        <v>#DIV/0!</v>
      </c>
      <c r="F26" s="180">
        <f>'Resumen Anual '!S40/('Resumen Anual '!S14/1000)</f>
        <v>4.737839545167404</v>
      </c>
      <c r="G26" s="180">
        <f>'Resumen Anual '!T40/('Resumen Anual '!T14/1000)</f>
        <v>3.884892086330935</v>
      </c>
      <c r="H26" s="180">
        <f>'Resumen Anual '!U40/('Resumen Anual '!U14/1000)</f>
        <v>3.8038884192730347</v>
      </c>
      <c r="I26" s="180">
        <f>'Resumen Anual '!V40/('Resumen Anual '!V14/1000)</f>
        <v>3.6825396825396823</v>
      </c>
      <c r="J26" s="180">
        <f>'Resumen Anual '!W40/('Resumen Anual '!W14/1000)</f>
        <v>3.8162736813411477</v>
      </c>
      <c r="K26" s="180" t="e">
        <f>'Resumen Anual '!X40/('Resumen Anual '!X14/1000)</f>
        <v>#DIV/0!</v>
      </c>
    </row>
    <row r="27" spans="1:11" ht="12.75">
      <c r="A27" s="1"/>
      <c r="B27" s="66" t="s">
        <v>185</v>
      </c>
      <c r="C27" s="175" t="s">
        <v>186</v>
      </c>
      <c r="D27" s="159" t="s">
        <v>184</v>
      </c>
      <c r="E27" s="161" t="e">
        <f>'Resumen Anual '!R41/('Resumen Anual '!R16/1000)</f>
        <v>#DIV/0!</v>
      </c>
      <c r="F27" s="161" t="e">
        <f>'Resumen Anual '!S41/('Resumen Anual '!S16/1000)</f>
        <v>#DIV/0!</v>
      </c>
      <c r="G27" s="161" t="e">
        <f>'Resumen Anual '!T41/('Resumen Anual '!T16/1000)</f>
        <v>#DIV/0!</v>
      </c>
      <c r="H27" s="161" t="e">
        <f>'Resumen Anual '!U41/('Resumen Anual '!U16/1000)</f>
        <v>#DIV/0!</v>
      </c>
      <c r="I27" s="161" t="e">
        <f>'Resumen Anual '!V41/('Resumen Anual '!V16/1000)</f>
        <v>#DIV/0!</v>
      </c>
      <c r="J27" s="161" t="e">
        <f>'Resumen Anual '!W41/('Resumen Anual '!W16/1000)</f>
        <v>#DIV/0!</v>
      </c>
      <c r="K27" s="161" t="e">
        <f>'Resumen Anual '!X41/('Resumen Anual '!X16/1000)</f>
        <v>#DIV/0!</v>
      </c>
    </row>
    <row r="28" spans="1:11" ht="12.75">
      <c r="A28" s="1"/>
      <c r="B28" s="177" t="s">
        <v>187</v>
      </c>
      <c r="C28" s="181" t="s">
        <v>188</v>
      </c>
      <c r="D28" s="168" t="s">
        <v>184</v>
      </c>
      <c r="E28" s="178" t="e">
        <f>('Resumen Anual '!R40+'Resumen Anual '!R41+'Resumen Anual '!R42)/('Resumen Anual '!R14/1000)</f>
        <v>#DIV/0!</v>
      </c>
      <c r="F28" s="178">
        <f>('Resumen Anual '!S40+'Resumen Anual '!S41+'Resumen Anual '!S42)/('Resumen Anual '!S14/1000)</f>
        <v>5.685407454200885</v>
      </c>
      <c r="G28" s="178">
        <f>('Resumen Anual '!T40+'Resumen Anual '!T41+'Resumen Anual '!T42)/('Resumen Anual '!T14/1000)</f>
        <v>4.892086330935252</v>
      </c>
      <c r="H28" s="178">
        <f>('Resumen Anual '!U40+'Resumen Anual '!U41+'Resumen Anual '!U42)/('Resumen Anual '!U14/1000)</f>
        <v>4.649196956889265</v>
      </c>
      <c r="I28" s="178">
        <f>('Resumen Anual '!V40+'Resumen Anual '!V41+'Resumen Anual '!V42)/('Resumen Anual '!V14/1000)</f>
        <v>4.698412698412699</v>
      </c>
      <c r="J28" s="178">
        <f>('Resumen Anual '!W40+'Resumen Anual '!W41+'Resumen Anual '!W42)/('Resumen Anual '!W14/1000)</f>
        <v>5.042933078915088</v>
      </c>
      <c r="K28" s="178" t="e">
        <f>('Resumen Anual '!X40+'Resumen Anual '!X41+'Resumen Anual '!X42)/('Resumen Anual '!X14/1000)</f>
        <v>#DIV/0!</v>
      </c>
    </row>
    <row r="29" spans="1:11" ht="12.75">
      <c r="A29" s="1"/>
      <c r="B29" s="49"/>
      <c r="C29" s="23"/>
      <c r="D29" s="170"/>
      <c r="E29" s="171"/>
      <c r="F29" s="171"/>
      <c r="G29" s="171"/>
      <c r="H29" s="171"/>
      <c r="I29" s="171"/>
      <c r="J29" s="171"/>
      <c r="K29" s="171"/>
    </row>
    <row r="30" spans="1:11" ht="12.75">
      <c r="A30" s="1"/>
      <c r="B30" s="153" t="s">
        <v>189</v>
      </c>
      <c r="C30" s="154" t="s">
        <v>190</v>
      </c>
      <c r="D30" s="170"/>
      <c r="E30" s="171"/>
      <c r="F30" s="171"/>
      <c r="G30" s="171"/>
      <c r="H30" s="171"/>
      <c r="I30" s="171"/>
      <c r="J30" s="171"/>
      <c r="K30" s="171"/>
    </row>
    <row r="31" spans="1:11" ht="12.75">
      <c r="A31" s="1"/>
      <c r="B31" s="155" t="s">
        <v>191</v>
      </c>
      <c r="C31" s="179" t="s">
        <v>192</v>
      </c>
      <c r="D31" s="156" t="s">
        <v>193</v>
      </c>
      <c r="E31" s="182" t="e">
        <f>'Resumen Anual '!R49/'Resumen Anual '!R22</f>
        <v>#DIV/0!</v>
      </c>
      <c r="F31" s="182">
        <f>'Resumen Anual '!S49/'Resumen Anual '!S22</f>
        <v>1.6844645760241808</v>
      </c>
      <c r="G31" s="182">
        <f>'Resumen Anual '!T49/'Resumen Anual '!T22</f>
        <v>2.3449165679686392</v>
      </c>
      <c r="H31" s="182">
        <f>'Resumen Anual '!U49/'Resumen Anual '!U22</f>
        <v>3.085581603885643</v>
      </c>
      <c r="I31" s="182">
        <f>'Resumen Anual '!V49/'Resumen Anual '!V22</f>
        <v>2.4163996350182724</v>
      </c>
      <c r="J31" s="182">
        <f>'Resumen Anual '!W49/'Resumen Anual '!W22</f>
        <v>2.7672219043849844</v>
      </c>
      <c r="K31" s="182">
        <f>'Resumen Anual '!X49/'Resumen Anual '!X22</f>
        <v>1.2733119369269559</v>
      </c>
    </row>
    <row r="32" spans="1:11" ht="12.75">
      <c r="A32" s="1"/>
      <c r="B32" s="66" t="s">
        <v>194</v>
      </c>
      <c r="C32" s="175" t="s">
        <v>195</v>
      </c>
      <c r="D32" s="159" t="s">
        <v>193</v>
      </c>
      <c r="E32" s="183" t="e">
        <f>'Resumen Anual '!R63/'Resumen Anual '!R22</f>
        <v>#DIV/0!</v>
      </c>
      <c r="F32" s="183">
        <f>'Resumen Anual '!S63/'Resumen Anual '!S22</f>
        <v>1.1930959842392186</v>
      </c>
      <c r="G32" s="183">
        <f>'Resumen Anual '!T63/'Resumen Anual '!T22</f>
        <v>1.7726620706395835</v>
      </c>
      <c r="H32" s="183">
        <f>'Resumen Anual '!U63/'Resumen Anual '!U22</f>
        <v>1.1029419321228995</v>
      </c>
      <c r="I32" s="183">
        <f>'Resumen Anual '!V63/'Resumen Anual '!V22</f>
        <v>3.906212205987982</v>
      </c>
      <c r="J32" s="183">
        <f>'Resumen Anual '!W63/'Resumen Anual '!W22</f>
        <v>6.870846856166683</v>
      </c>
      <c r="K32" s="183">
        <f>'Resumen Anual '!X63/'Resumen Anual '!X22</f>
        <v>2.6459085430071334</v>
      </c>
    </row>
    <row r="33" spans="1:11" ht="12.75">
      <c r="A33" s="1"/>
      <c r="B33" s="66" t="s">
        <v>196</v>
      </c>
      <c r="C33" s="175" t="s">
        <v>197</v>
      </c>
      <c r="D33" s="159" t="s">
        <v>141</v>
      </c>
      <c r="E33" s="160" t="e">
        <f>('Resumen Anual '!R45+'Resumen Anual '!R51+'Resumen Anual '!R57)/'Resumen Anual '!R97</f>
        <v>#DIV/0!</v>
      </c>
      <c r="F33" s="160">
        <f>('Resumen Anual '!S45+'Resumen Anual '!S51+'Resumen Anual '!S57)/'Resumen Anual '!S97</f>
        <v>0.2745158823838772</v>
      </c>
      <c r="G33" s="160">
        <f>('Resumen Anual '!T45+'Resumen Anual '!T51+'Resumen Anual '!T57)/'Resumen Anual '!T97</f>
        <v>0.1964391663918329</v>
      </c>
      <c r="H33" s="160">
        <f>('Resumen Anual '!U45+'Resumen Anual '!U51+'Resumen Anual '!U57)/'Resumen Anual '!U97</f>
        <v>0.2166888308054427</v>
      </c>
      <c r="I33" s="160">
        <f>('Resumen Anual '!V45+'Resumen Anual '!V51+'Resumen Anual '!V57)/'Resumen Anual '!V97</f>
        <v>0.3028197367974136</v>
      </c>
      <c r="J33" s="160">
        <f>('Resumen Anual '!W45+'Resumen Anual '!W51+'Resumen Anual '!W57)/'Resumen Anual '!W97</f>
        <v>0.2793315017384728</v>
      </c>
      <c r="K33" s="160">
        <f>('Resumen Anual '!X45+'Resumen Anual '!X51+'Resumen Anual '!X57)/'Resumen Anual '!X97</f>
        <v>0.5180156305915224</v>
      </c>
    </row>
    <row r="34" spans="1:11" ht="12.75">
      <c r="A34" s="1"/>
      <c r="B34" s="66" t="s">
        <v>198</v>
      </c>
      <c r="C34" s="175" t="s">
        <v>199</v>
      </c>
      <c r="D34" s="159" t="s">
        <v>141</v>
      </c>
      <c r="E34" s="160" t="e">
        <f>('Resumen Anual '!R47+'Resumen Anual '!R53)/'Resumen Anual '!R97</f>
        <v>#DIV/0!</v>
      </c>
      <c r="F34" s="160">
        <f>('Resumen Anual '!S47+'Resumen Anual '!S53)/'Resumen Anual '!S97</f>
        <v>0.020947595910850794</v>
      </c>
      <c r="G34" s="160">
        <f>('Resumen Anual '!T47+'Resumen Anual '!T53)/'Resumen Anual '!T97</f>
        <v>0.018645725528430458</v>
      </c>
      <c r="H34" s="160">
        <f>('Resumen Anual '!U47+'Resumen Anual '!U53)/'Resumen Anual '!U97</f>
        <v>0.011571264390934421</v>
      </c>
      <c r="I34" s="160">
        <f>('Resumen Anual '!V47+'Resumen Anual '!V53)/'Resumen Anual '!V97</f>
        <v>0.012939507595917272</v>
      </c>
      <c r="J34" s="160">
        <f>('Resumen Anual '!W47+'Resumen Anual '!W53)/'Resumen Anual '!W97</f>
        <v>0.014978306870752484</v>
      </c>
      <c r="K34" s="160">
        <f>('Resumen Anual '!X47+'Resumen Anual '!X53)/'Resumen Anual '!X97</f>
        <v>0.024052869934439173</v>
      </c>
    </row>
    <row r="35" spans="1:11" ht="12.75">
      <c r="A35" s="1"/>
      <c r="B35" s="66" t="s">
        <v>200</v>
      </c>
      <c r="C35" s="175" t="s">
        <v>201</v>
      </c>
      <c r="D35" s="159" t="s">
        <v>141</v>
      </c>
      <c r="E35" s="160" t="e">
        <f>('Resumen Anual '!R46+'Resumen Anual '!R52)/'Resumen Anual '!R97</f>
        <v>#DIV/0!</v>
      </c>
      <c r="F35" s="160">
        <f>('Resumen Anual '!S46+'Resumen Anual '!S52)/'Resumen Anual '!S97</f>
        <v>0.6469395849376417</v>
      </c>
      <c r="G35" s="160">
        <f>('Resumen Anual '!T46+'Resumen Anual '!T52)/'Resumen Anual '!T97</f>
        <v>0.6927833225882805</v>
      </c>
      <c r="H35" s="160">
        <f>('Resumen Anual '!U46+'Resumen Anual '!U52)/'Resumen Anual '!U97</f>
        <v>0.6508748843782162</v>
      </c>
      <c r="I35" s="160">
        <f>('Resumen Anual '!V46+'Resumen Anual '!V52)/'Resumen Anual '!V97</f>
        <v>0.608842921722973</v>
      </c>
      <c r="J35" s="160">
        <f>('Resumen Anual '!W46+'Resumen Anual '!W52)/'Resumen Anual '!W97</f>
        <v>0.6857461359063425</v>
      </c>
      <c r="K35" s="160">
        <f>('Resumen Anual '!X46+'Resumen Anual '!X52)/'Resumen Anual '!X97</f>
        <v>0</v>
      </c>
    </row>
    <row r="36" spans="1:11" ht="12.75">
      <c r="A36" s="1"/>
      <c r="B36" s="177" t="s">
        <v>202</v>
      </c>
      <c r="C36" s="181" t="s">
        <v>203</v>
      </c>
      <c r="D36" s="168" t="s">
        <v>141</v>
      </c>
      <c r="E36" s="169" t="e">
        <f>'Resumen Anual '!R97/'Resumen Anual '!R70</f>
        <v>#DIV/0!</v>
      </c>
      <c r="F36" s="169">
        <f>'Resumen Anual '!S97/'Resumen Anual '!S70</f>
        <v>1.2245658497133576</v>
      </c>
      <c r="G36" s="169">
        <f>'Resumen Anual '!T97/'Resumen Anual '!T70</f>
        <v>1.4599831567904684</v>
      </c>
      <c r="H36" s="169">
        <f>'Resumen Anual '!U97/'Resumen Anual '!U70</f>
        <v>2.7191285631437885</v>
      </c>
      <c r="I36" s="169">
        <f>'Resumen Anual '!V97/'Resumen Anual '!V70</f>
        <v>0.8680289792442477</v>
      </c>
      <c r="J36" s="169">
        <f>'Resumen Anual '!W97/'Resumen Anual '!W70</f>
        <v>1.2328508097046775</v>
      </c>
      <c r="K36" s="169">
        <f>'Resumen Anual '!X97/'Resumen Anual '!X70</f>
        <v>0.4955035237133008</v>
      </c>
    </row>
    <row r="37" spans="1:11" ht="12.75">
      <c r="A37" s="1"/>
      <c r="B37" s="1"/>
      <c r="C37" s="1"/>
      <c r="D37" s="170"/>
      <c r="E37" s="171"/>
      <c r="F37" s="171"/>
      <c r="G37" s="171"/>
      <c r="H37" s="171"/>
      <c r="I37" s="171"/>
      <c r="J37" s="171"/>
      <c r="K37" s="171"/>
    </row>
    <row r="38" spans="1:11" ht="12.75">
      <c r="A38" s="1"/>
      <c r="B38" s="153" t="s">
        <v>204</v>
      </c>
      <c r="C38" s="154" t="s">
        <v>205</v>
      </c>
      <c r="D38" s="170"/>
      <c r="E38" s="171"/>
      <c r="F38" s="171"/>
      <c r="G38" s="171"/>
      <c r="H38" s="171"/>
      <c r="I38" s="171"/>
      <c r="J38" s="171"/>
      <c r="K38" s="171"/>
    </row>
    <row r="39" spans="1:11" ht="12.75">
      <c r="A39" s="1"/>
      <c r="B39" s="155" t="s">
        <v>206</v>
      </c>
      <c r="C39" s="108" t="s">
        <v>207</v>
      </c>
      <c r="D39" s="156" t="s">
        <v>141</v>
      </c>
      <c r="E39" s="157" t="e">
        <f>'Resumen Anual '!R23/'Resumen Anual '!R22</f>
        <v>#DIV/0!</v>
      </c>
      <c r="F39" s="157">
        <f>'Resumen Anual '!S23/'Resumen Anual '!S22</f>
        <v>0.28680304420575375</v>
      </c>
      <c r="G39" s="157">
        <f>'Resumen Anual '!T23/'Resumen Anual '!T22</f>
        <v>0.39885461640965064</v>
      </c>
      <c r="H39" s="157">
        <f>'Resumen Anual '!U23/'Resumen Anual '!U22</f>
        <v>0.3837927328130498</v>
      </c>
      <c r="I39" s="157">
        <f>'Resumen Anual '!V23/'Resumen Anual '!V22</f>
        <v>0.38466859564400535</v>
      </c>
      <c r="J39" s="157">
        <f>'Resumen Anual '!W23/'Resumen Anual '!W22</f>
        <v>0.3360016632183275</v>
      </c>
      <c r="K39" s="157">
        <f>'Resumen Anual '!X23/'Resumen Anual '!X22</f>
        <v>0.24970876944057915</v>
      </c>
    </row>
    <row r="40" spans="1:11" ht="12.75">
      <c r="A40" s="1"/>
      <c r="B40" s="66" t="s">
        <v>208</v>
      </c>
      <c r="C40" s="2" t="s">
        <v>209</v>
      </c>
      <c r="D40" s="159" t="s">
        <v>141</v>
      </c>
      <c r="E40" s="160" t="e">
        <f>'Resumen Anual '!R24/'Resumen Anual '!R22</f>
        <v>#DIV/0!</v>
      </c>
      <c r="F40" s="160">
        <f>'Resumen Anual '!S24/'Resumen Anual '!S22</f>
        <v>0.7131969557942462</v>
      </c>
      <c r="G40" s="160">
        <f>'Resumen Anual '!T24/'Resumen Anual '!T22</f>
        <v>0.6011453835903492</v>
      </c>
      <c r="H40" s="160">
        <f>'Resumen Anual '!U24/'Resumen Anual '!U22</f>
        <v>0.6159166828700708</v>
      </c>
      <c r="I40" s="160">
        <f>'Resumen Anual '!V24/'Resumen Anual '!V22</f>
        <v>0.6153314043559946</v>
      </c>
      <c r="J40" s="160">
        <f>'Resumen Anual '!W24/'Resumen Anual '!W22</f>
        <v>0.6640018435673027</v>
      </c>
      <c r="K40" s="160">
        <f>'Resumen Anual '!X24/'Resumen Anual '!X22</f>
        <v>0.750298455928907</v>
      </c>
    </row>
    <row r="41" spans="1:11" ht="12.75">
      <c r="A41" s="1"/>
      <c r="B41" s="66" t="s">
        <v>210</v>
      </c>
      <c r="C41" s="184" t="s">
        <v>211</v>
      </c>
      <c r="D41" s="159" t="s">
        <v>212</v>
      </c>
      <c r="E41" s="161" t="e">
        <f>'Resumen Anual '!R81/'Resumen Anual '!R87</f>
        <v>#DIV/0!</v>
      </c>
      <c r="F41" s="161">
        <f>'Resumen Anual '!S81/'Resumen Anual '!S87</f>
        <v>1.3478260869565217</v>
      </c>
      <c r="G41" s="161">
        <f>'Resumen Anual '!T81/'Resumen Anual '!T87</f>
        <v>4.292307692307692</v>
      </c>
      <c r="H41" s="161">
        <f>'Resumen Anual '!U81/'Resumen Anual '!U87</f>
        <v>6.5</v>
      </c>
      <c r="I41" s="161">
        <f>'Resumen Anual '!V81/'Resumen Anual '!V87</f>
        <v>7.837209302325581</v>
      </c>
      <c r="J41" s="161">
        <f>'Resumen Anual '!W81/'Resumen Anual '!W87</f>
        <v>5.021428571428571</v>
      </c>
      <c r="K41" s="161" t="e">
        <f>'Resumen Anual '!X81/'Resumen Anual '!X87</f>
        <v>#DIV/0!</v>
      </c>
    </row>
    <row r="42" spans="1:11" ht="12.75">
      <c r="A42" s="1"/>
      <c r="B42" s="177" t="s">
        <v>213</v>
      </c>
      <c r="C42" s="185" t="s">
        <v>214</v>
      </c>
      <c r="D42" s="168" t="s">
        <v>212</v>
      </c>
      <c r="E42" s="178" t="e">
        <f>'Resumen Anual '!R85/'Resumen Anual '!R88</f>
        <v>#DIV/0!</v>
      </c>
      <c r="F42" s="178" t="e">
        <f>'Resumen Anual '!S85/'Resumen Anual '!S88</f>
        <v>#DIV/0!</v>
      </c>
      <c r="G42" s="178" t="e">
        <f>'Resumen Anual '!T85/'Resumen Anual '!T88</f>
        <v>#DIV/0!</v>
      </c>
      <c r="H42" s="178" t="e">
        <f>'Resumen Anual '!U85/'Resumen Anual '!U88</f>
        <v>#DIV/0!</v>
      </c>
      <c r="I42" s="178" t="e">
        <f>'Resumen Anual '!V85/'Resumen Anual '!V88</f>
        <v>#DIV/0!</v>
      </c>
      <c r="J42" s="178" t="e">
        <f>'Resumen Anual '!W85/'Resumen Anual '!W88</f>
        <v>#DIV/0!</v>
      </c>
      <c r="K42" s="178" t="e">
        <f>'Resumen Anual '!X85/'Resumen Anual '!X88</f>
        <v>#DIV/0!</v>
      </c>
    </row>
    <row r="44" spans="2:3" ht="15" customHeight="1">
      <c r="B44" s="17" t="s">
        <v>215</v>
      </c>
      <c r="C44" s="17"/>
    </row>
    <row r="45" spans="2:11" ht="12.75">
      <c r="B45" s="155" t="s">
        <v>216</v>
      </c>
      <c r="C45" s="108" t="s">
        <v>217</v>
      </c>
      <c r="D45" s="156" t="s">
        <v>141</v>
      </c>
      <c r="E45" s="157"/>
      <c r="F45" s="157">
        <f>'Resumen Anual '!S73/'Resumen Anual '!S72</f>
        <v>0.0386877127824203</v>
      </c>
      <c r="G45" s="157">
        <f>'Resumen Anual '!T73/'Resumen Anual '!T72</f>
        <v>0.04920863309352518</v>
      </c>
      <c r="H45" s="157">
        <f>'Resumen Anual '!U73/'Resumen Anual '!U72</f>
        <v>0.5695970695970696</v>
      </c>
      <c r="I45" s="157">
        <f>'Resumen Anual '!V73/'Resumen Anual '!V72</f>
        <v>0.26105624731644483</v>
      </c>
      <c r="J45" s="157">
        <f>'Resumen Anual '!W73/'Resumen Anual '!W72</f>
        <v>0.21616464495025214</v>
      </c>
      <c r="K45" s="157" t="e">
        <f>'Resumen Anual '!X73/'Resumen Anual '!X72</f>
        <v>#DIV/0!</v>
      </c>
    </row>
    <row r="46" spans="2:11" ht="12.75">
      <c r="B46" s="66" t="s">
        <v>218</v>
      </c>
      <c r="C46" s="2" t="s">
        <v>219</v>
      </c>
      <c r="D46" s="159" t="s">
        <v>141</v>
      </c>
      <c r="E46" s="160"/>
      <c r="F46" s="160"/>
      <c r="G46" s="160">
        <f>'Resumen Anual '!T75/'Resumen Anual '!T74</f>
        <v>0.874251497005988</v>
      </c>
      <c r="H46" s="160">
        <f>'Resumen Anual '!U75/'Resumen Anual '!U74</f>
        <v>0.9224137931034483</v>
      </c>
      <c r="I46" s="160">
        <f>'Resumen Anual '!V75/'Resumen Anual '!V74</f>
        <v>0.9652509652509652</v>
      </c>
      <c r="J46" s="160">
        <f>'Resumen Anual '!W75/'Resumen Anual '!W74</f>
        <v>0.44054054054054054</v>
      </c>
      <c r="K46" s="160">
        <f>'Resumen Anual '!X75/'Resumen Anual '!X74</f>
        <v>0.9857549857549858</v>
      </c>
    </row>
  </sheetData>
  <sheetProtection selectLockedCells="1" selectUnlockedCells="1"/>
  <mergeCells count="2">
    <mergeCell ref="D2:K2"/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2016-06-15T21:04:49Z</dcterms:modified>
  <cp:category/>
  <cp:version/>
  <cp:contentType/>
  <cp:contentStatus/>
  <cp:revision>1</cp:revision>
</cp:coreProperties>
</file>