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2" activeTab="0"/>
  </bookViews>
  <sheets>
    <sheet name="Resumen Anual " sheetId="1" r:id="rId1"/>
    <sheet name="Cober y Medicion" sheetId="2" r:id="rId2"/>
    <sheet name="Cap y Distrib" sheetId="3" r:id="rId3"/>
    <sheet name="Dotación" sheetId="4" r:id="rId4"/>
    <sheet name="Graficos Interanuales" sheetId="5" r:id="rId5"/>
    <sheet name="importacion Datos" sheetId="6" r:id="rId6"/>
    <sheet name="Indicadores" sheetId="7" r:id="rId7"/>
    <sheet name="Hoja1" sheetId="8" r:id="rId8"/>
  </sheets>
  <definedNames>
    <definedName name="_xlnm.Print_Area" localSheetId="0">'Resumen Anual '!$B$2:$O$94</definedName>
  </definedNames>
  <calcPr fullCalcOnLoad="1"/>
</workbook>
</file>

<file path=xl/sharedStrings.xml><?xml version="1.0" encoding="utf-8"?>
<sst xmlns="http://schemas.openxmlformats.org/spreadsheetml/2006/main" count="546" uniqueCount="221">
  <si>
    <t xml:space="preserve"> </t>
  </si>
  <si>
    <t>Prestador</t>
  </si>
  <si>
    <t xml:space="preserve">Aguas del Valle  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</si>
  <si>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</si>
  <si>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</si>
  <si>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</si>
  <si>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</si>
  <si>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</si>
  <si>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</si>
  <si>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</si>
  <si>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</si>
  <si>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</si>
  <si>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</si>
  <si>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</si>
  <si>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</si>
  <si>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</si>
  <si>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</si>
  <si>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</si>
  <si>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</si>
  <si>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</si>
  <si>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</si>
  <si>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</si>
  <si>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</si>
  <si>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E004. Area total del casco urbano (Hectareas)</t>
  </si>
  <si>
    <t>E005. Area de servicio del prestador (Hectareas)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</si>
  <si>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</si>
  <si>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</si>
  <si>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</si>
  <si>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</si>
  <si>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</si>
  <si>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</si>
  <si>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</si>
  <si>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</si>
  <si>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</si>
  <si>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</si>
  <si>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</si>
  <si>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</si>
  <si>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</si>
  <si>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</si>
  <si>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</si>
  <si>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</si>
  <si>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</si>
  <si>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</si>
  <si>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</si>
  <si>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</si>
  <si>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</si>
  <si>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</si>
  <si>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</si>
  <si>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</si>
  <si>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</si>
  <si>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</si>
  <si>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</si>
  <si>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</si>
  <si>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</si>
  <si>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</si>
  <si>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</si>
  <si>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</si>
  <si>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</si>
  <si>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</si>
  <si>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</si>
  <si>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 (incluye Canon)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</si>
  <si>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</si>
  <si>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</si>
  <si>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</si>
  <si>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</si>
  <si>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</si>
  <si>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 xml:space="preserve">E039. Otros 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</si>
  <si>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</si>
  <si>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</si>
  <si>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</si>
  <si>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</si>
  <si>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</si>
  <si>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</si>
  <si>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</si>
  <si>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</si>
  <si>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</si>
  <si>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</si>
  <si>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E048. Morosidad acumulada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</si>
  <si>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</si>
  <si>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</si>
  <si>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</si>
  <si>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</si>
  <si>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</si>
  <si>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</si>
  <si>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</si>
  <si>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</si>
  <si>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</si>
  <si>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</si>
  <si>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</si>
  <si>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</si>
  <si>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</si>
  <si>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</si>
  <si>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</si>
  <si>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</si>
  <si>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</si>
  <si>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</si>
  <si>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</si>
  <si>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</si>
  <si>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</si>
  <si>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</si>
  <si>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</si>
  <si>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INDICADORES</t>
  </si>
  <si>
    <t>PROMOSAS</t>
  </si>
  <si>
    <t>Ingreso Total/Costo Total</t>
  </si>
  <si>
    <t>Ingreso por m3 producido</t>
  </si>
  <si>
    <t>Nùmero Conexiones AP</t>
  </si>
  <si>
    <t>Nùmero Conexiones AS</t>
  </si>
  <si>
    <t>Continuidad en Horas al día</t>
  </si>
  <si>
    <t>Costos Totales</t>
  </si>
  <si>
    <t>EPS</t>
  </si>
  <si>
    <t>Micrmedición</t>
  </si>
  <si>
    <t>Cobertura con Conexiones AP</t>
  </si>
  <si>
    <t>Evolución de la Dotación (LPPD)</t>
  </si>
  <si>
    <t>Dotación (LPPD)</t>
  </si>
  <si>
    <t>Unidades</t>
  </si>
  <si>
    <t>LPPD</t>
  </si>
  <si>
    <t>No</t>
  </si>
  <si>
    <t>Aguas del Valle</t>
  </si>
  <si>
    <t>Mes</t>
  </si>
  <si>
    <t>Enero</t>
  </si>
  <si>
    <t>Febrero</t>
  </si>
  <si>
    <t>Marzo</t>
  </si>
  <si>
    <t>Abril</t>
  </si>
  <si>
    <t>mayo</t>
  </si>
  <si>
    <t>junio</t>
  </si>
  <si>
    <t>Aprobado</t>
  </si>
  <si>
    <t>E004. Area total del casco urbano</t>
  </si>
  <si>
    <t>E005. Area de servicio del prestador</t>
  </si>
  <si>
    <t xml:space="preserve">E020. Número de muestras de agua residual a la salida de la planta analizadas </t>
  </si>
  <si>
    <t xml:space="preserve">E022. Número de muestras de vertidos analizadas </t>
  </si>
  <si>
    <t xml:space="preserve">E023. Número de muestras de vertidos que satisfacen la norma </t>
  </si>
  <si>
    <t xml:space="preserve">E033. Químicos </t>
  </si>
  <si>
    <t>E034. Otros</t>
  </si>
  <si>
    <t>E039. Otros</t>
  </si>
  <si>
    <t>E048. Morocidad acumulada</t>
  </si>
  <si>
    <t>Código</t>
  </si>
  <si>
    <t>Indicador</t>
  </si>
  <si>
    <t>unidad</t>
  </si>
  <si>
    <t>I.-</t>
  </si>
  <si>
    <t>Calidad del Servicio</t>
  </si>
  <si>
    <t>EI-01</t>
  </si>
  <si>
    <t xml:space="preserve">Cobertura del servicio de agua potable </t>
  </si>
  <si>
    <t>%</t>
  </si>
  <si>
    <t>EI-02</t>
  </si>
  <si>
    <t>Cobertura del servicio de alcantarillado sanitario</t>
  </si>
  <si>
    <t>EI-03</t>
  </si>
  <si>
    <t>Dotación media de agua (litros por persona por día)</t>
  </si>
  <si>
    <t>lppd</t>
  </si>
  <si>
    <t>EI-04</t>
  </si>
  <si>
    <t>Cumplimiento norma técnica de la calidad del A.P.en cuanto a cantidad de analisis (%)</t>
  </si>
  <si>
    <t>EI-05</t>
  </si>
  <si>
    <t>Cumplimiento norma técnica de la calidad del A.P.en cuanto a resultados favorables (%)</t>
  </si>
  <si>
    <t>EI-06</t>
  </si>
  <si>
    <t>Cumplimiento norma técnica de la calidad de agua residual efluente de la planta</t>
  </si>
  <si>
    <t>EI-07</t>
  </si>
  <si>
    <t xml:space="preserve">Cumplimiento norma técnica de la calidad de agua residual de los vertidos </t>
  </si>
  <si>
    <t>EI-08</t>
  </si>
  <si>
    <t>Continuidad de servicio</t>
  </si>
  <si>
    <t>Horas / día</t>
  </si>
  <si>
    <t>EI-09</t>
  </si>
  <si>
    <t>Relación demanda/oferta</t>
  </si>
  <si>
    <t>II.-</t>
  </si>
  <si>
    <t>Comercial</t>
  </si>
  <si>
    <t>EI-10</t>
  </si>
  <si>
    <t>Cobertura de micromedición</t>
  </si>
  <si>
    <t>EI-11</t>
  </si>
  <si>
    <t>Micromedición en buen estado</t>
  </si>
  <si>
    <t>EI-12</t>
  </si>
  <si>
    <t>Agua no contabilizada</t>
  </si>
  <si>
    <t>EI-13</t>
  </si>
  <si>
    <t>Eficiencia de cobranza</t>
  </si>
  <si>
    <t>EI-14</t>
  </si>
  <si>
    <t>Indide de atención de reclamos</t>
  </si>
  <si>
    <t>EI-15</t>
  </si>
  <si>
    <t>Facturación mensual promedio en agua potable</t>
  </si>
  <si>
    <t>Lps/usuario</t>
  </si>
  <si>
    <t>EI-16</t>
  </si>
  <si>
    <t>Facturación mensual promedio en alcantarillado</t>
  </si>
  <si>
    <t>EI-17</t>
  </si>
  <si>
    <t>Número de días de salario mínimo para pagar factura</t>
  </si>
  <si>
    <t>Días</t>
  </si>
  <si>
    <t>III.-</t>
  </si>
  <si>
    <t>Administración</t>
  </si>
  <si>
    <t>EI-19</t>
  </si>
  <si>
    <t xml:space="preserve">Empleados de agua por 1000 conexiones </t>
  </si>
  <si>
    <t>E/1000c</t>
  </si>
  <si>
    <t>EI-20</t>
  </si>
  <si>
    <t xml:space="preserve">Empleados de alcantarillado por 1000 conexiones </t>
  </si>
  <si>
    <t>EI-21</t>
  </si>
  <si>
    <t>Total empleados por 1000 conexiones</t>
  </si>
  <si>
    <t>IV.-</t>
  </si>
  <si>
    <t>Costos</t>
  </si>
  <si>
    <t>EI-22</t>
  </si>
  <si>
    <t>Costo de producción</t>
  </si>
  <si>
    <t>Lps/m3</t>
  </si>
  <si>
    <t>EI-23</t>
  </si>
  <si>
    <t xml:space="preserve">Precio de venta </t>
  </si>
  <si>
    <t>EI-24</t>
  </si>
  <si>
    <t>Proporción del costo por pago de personal</t>
  </si>
  <si>
    <t>EI-25</t>
  </si>
  <si>
    <t>Proporción del costo por compra de químicos</t>
  </si>
  <si>
    <t>EI-26</t>
  </si>
  <si>
    <t>Proporción del costo por pago de energía</t>
  </si>
  <si>
    <t>EI-27</t>
  </si>
  <si>
    <t>Relación costos/ingresos</t>
  </si>
  <si>
    <t>V.-</t>
  </si>
  <si>
    <t>Operación y Mantenimiento</t>
  </si>
  <si>
    <t>EI-28</t>
  </si>
  <si>
    <t>Proporción del suministro por aguas superficiales</t>
  </si>
  <si>
    <t>EI-29</t>
  </si>
  <si>
    <t>Proporción del suministro por aguas subterráneas</t>
  </si>
  <si>
    <t>EI-30</t>
  </si>
  <si>
    <t>Fallas en mantenimiento de tuberías de agua potable (averías/km)</t>
  </si>
  <si>
    <t>Número/Km</t>
  </si>
  <si>
    <t>EI-31</t>
  </si>
  <si>
    <t>Fallas en mantenimiento de tuberías de alcantarillado (averías/km)</t>
  </si>
  <si>
    <t>Atencion de Reclamos</t>
  </si>
  <si>
    <t>FA_P-01</t>
  </si>
  <si>
    <t>Atención de Reclamos por Facturación</t>
  </si>
  <si>
    <t>FA_P-02</t>
  </si>
  <si>
    <t>Atención de Reclamos por Servicio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</si>
</sst>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"/>
    <numFmt numFmtId="167" formatCode="0.00"/>
    <numFmt numFmtId="168" formatCode="0.0"/>
    <numFmt numFmtId="169" formatCode="0"/>
    <numFmt numFmtId="170" formatCode="#,##0.0"/>
    <numFmt numFmtId="171" formatCode="#,##0.00"/>
    <numFmt numFmtId="172" formatCode="DD/MM/YY"/>
    <numFmt numFmtId="173" formatCode="0%"/>
    <numFmt numFmtId="174" formatCode="0.0%"/>
    <numFmt numFmtId="175" formatCode="0.00%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4"/>
      <color indexed="8"/>
      <name val="Calibri"/>
      <family val="2"/>
    </font>
    <font>
      <b/>
      <sz val="11"/>
      <color indexed="8"/>
      <name val="Lucida Sans Typewriter"/>
      <family val="3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Simplex_IV50"/>
      <family val="0"/>
    </font>
    <font>
      <b/>
      <sz val="11.5"/>
      <color indexed="8"/>
      <name val="Tahoma"/>
      <family val="2"/>
    </font>
    <font>
      <b/>
      <i/>
      <sz val="12"/>
      <color indexed="8"/>
      <name val="Technic"/>
      <family val="2"/>
    </font>
    <font>
      <sz val="8.45"/>
      <color indexed="8"/>
      <name val="Calibri"/>
      <family val="2"/>
    </font>
    <font>
      <sz val="9.95"/>
      <color indexed="8"/>
      <name val="Calibri"/>
      <family val="2"/>
    </font>
    <font>
      <sz val="8.3"/>
      <color indexed="8"/>
      <name val="Calibri"/>
      <family val="2"/>
    </font>
    <font>
      <sz val="6.95"/>
      <color indexed="8"/>
      <name val="Calibri"/>
      <family val="2"/>
    </font>
    <font>
      <sz val="10"/>
      <color indexed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0" fillId="0" borderId="0" applyFill="0" applyBorder="0" applyAlignment="0" applyProtection="0"/>
  </cellStyleXfs>
  <cellXfs count="20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 vertical="top" wrapText="1"/>
    </xf>
    <xf numFmtId="164" fontId="4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5" fillId="0" borderId="0" xfId="0" applyFont="1" applyAlignment="1">
      <alignment/>
    </xf>
    <xf numFmtId="164" fontId="3" fillId="2" borderId="2" xfId="0" applyFont="1" applyFill="1" applyBorder="1" applyAlignment="1">
      <alignment vertical="top" wrapText="1"/>
    </xf>
    <xf numFmtId="164" fontId="6" fillId="3" borderId="0" xfId="0" applyFont="1" applyFill="1" applyAlignment="1">
      <alignment/>
    </xf>
    <xf numFmtId="164" fontId="5" fillId="4" borderId="0" xfId="0" applyFont="1" applyFill="1" applyAlignment="1">
      <alignment horizontal="center"/>
    </xf>
    <xf numFmtId="164" fontId="5" fillId="0" borderId="3" xfId="0" applyFont="1" applyBorder="1" applyAlignment="1">
      <alignment horizontal="center"/>
    </xf>
    <xf numFmtId="164" fontId="3" fillId="2" borderId="4" xfId="0" applyFont="1" applyFill="1" applyBorder="1" applyAlignment="1">
      <alignment horizontal="right" vertical="top" wrapText="1"/>
    </xf>
    <xf numFmtId="164" fontId="5" fillId="2" borderId="5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5" fillId="5" borderId="8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6" borderId="9" xfId="0" applyFont="1" applyFill="1" applyBorder="1" applyAlignment="1">
      <alignment horizontal="center"/>
    </xf>
    <xf numFmtId="164" fontId="5" fillId="5" borderId="9" xfId="0" applyFont="1" applyFill="1" applyBorder="1" applyAlignment="1">
      <alignment horizontal="center"/>
    </xf>
    <xf numFmtId="164" fontId="7" fillId="7" borderId="10" xfId="0" applyFont="1" applyFill="1" applyBorder="1" applyAlignment="1">
      <alignment vertical="top" wrapText="1"/>
    </xf>
    <xf numFmtId="165" fontId="2" fillId="0" borderId="11" xfId="0" applyNumberFormat="1" applyFont="1" applyFill="1" applyBorder="1" applyAlignment="1">
      <alignment/>
    </xf>
    <xf numFmtId="164" fontId="2" fillId="0" borderId="12" xfId="0" applyFont="1" applyBorder="1" applyAlignment="1">
      <alignment/>
    </xf>
    <xf numFmtId="164" fontId="2" fillId="0" borderId="0" xfId="0" applyFont="1" applyBorder="1" applyAlignment="1">
      <alignment/>
    </xf>
    <xf numFmtId="164" fontId="7" fillId="7" borderId="13" xfId="0" applyFont="1" applyFill="1" applyBorder="1" applyAlignment="1">
      <alignment vertical="top" wrapText="1"/>
    </xf>
    <xf numFmtId="165" fontId="2" fillId="0" borderId="14" xfId="0" applyNumberFormat="1" applyFont="1" applyFill="1" applyBorder="1" applyAlignment="1">
      <alignment horizontal="center"/>
    </xf>
    <xf numFmtId="164" fontId="2" fillId="0" borderId="15" xfId="0" applyFont="1" applyBorder="1" applyAlignment="1">
      <alignment/>
    </xf>
    <xf numFmtId="164" fontId="3" fillId="2" borderId="16" xfId="0" applyFont="1" applyFill="1" applyBorder="1" applyAlignment="1">
      <alignment wrapText="1"/>
    </xf>
    <xf numFmtId="164" fontId="2" fillId="0" borderId="17" xfId="0" applyFont="1" applyFill="1" applyBorder="1" applyAlignment="1">
      <alignment/>
    </xf>
    <xf numFmtId="164" fontId="2" fillId="0" borderId="18" xfId="0" applyFont="1" applyBorder="1" applyAlignment="1">
      <alignment/>
    </xf>
    <xf numFmtId="164" fontId="7" fillId="7" borderId="4" xfId="0" applyFont="1" applyFill="1" applyBorder="1" applyAlignment="1">
      <alignment vertical="top" wrapText="1"/>
    </xf>
    <xf numFmtId="166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7" fillId="7" borderId="21" xfId="0" applyFont="1" applyFill="1" applyBorder="1" applyAlignment="1">
      <alignment horizontal="left" vertical="top" wrapText="1" indent="1"/>
    </xf>
    <xf numFmtId="166" fontId="2" fillId="0" borderId="21" xfId="0" applyNumberFormat="1" applyFont="1" applyBorder="1" applyAlignment="1">
      <alignment horizontal="center"/>
    </xf>
    <xf numFmtId="164" fontId="2" fillId="0" borderId="22" xfId="0" applyFont="1" applyFill="1" applyBorder="1" applyAlignment="1">
      <alignment horizontal="center"/>
    </xf>
    <xf numFmtId="167" fontId="2" fillId="0" borderId="23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7" fillId="7" borderId="1" xfId="0" applyFont="1" applyFill="1" applyBorder="1" applyAlignment="1">
      <alignment horizontal="left" vertical="top" wrapText="1" indent="1"/>
    </xf>
    <xf numFmtId="168" fontId="2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6" fontId="2" fillId="0" borderId="22" xfId="0" applyNumberFormat="1" applyFont="1" applyFill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70" fontId="2" fillId="0" borderId="22" xfId="0" applyNumberFormat="1" applyFont="1" applyFill="1" applyBorder="1" applyAlignment="1">
      <alignment horizontal="center"/>
    </xf>
    <xf numFmtId="171" fontId="2" fillId="0" borderId="23" xfId="0" applyNumberFormat="1" applyFont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171" fontId="2" fillId="0" borderId="1" xfId="0" applyNumberFormat="1" applyFont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7" fillId="7" borderId="24" xfId="0" applyFont="1" applyFill="1" applyBorder="1" applyAlignment="1">
      <alignment horizontal="left" vertical="top" wrapText="1" indent="1"/>
    </xf>
    <xf numFmtId="164" fontId="2" fillId="0" borderId="24" xfId="0" applyFont="1" applyBorder="1" applyAlignment="1">
      <alignment horizontal="center"/>
    </xf>
    <xf numFmtId="164" fontId="2" fillId="0" borderId="17" xfId="0" applyFont="1" applyFill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7" fillId="7" borderId="4" xfId="0" applyFont="1" applyFill="1" applyBorder="1" applyAlignment="1">
      <alignment horizontal="left" vertical="top" wrapText="1" indent="1"/>
    </xf>
    <xf numFmtId="164" fontId="7" fillId="7" borderId="10" xfId="0" applyFont="1" applyFill="1" applyBorder="1" applyAlignment="1">
      <alignment horizontal="left" vertical="top" wrapText="1" indent="1"/>
    </xf>
    <xf numFmtId="166" fontId="2" fillId="0" borderId="14" xfId="0" applyNumberFormat="1" applyFont="1" applyFill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4" fontId="7" fillId="7" borderId="13" xfId="0" applyFont="1" applyFill="1" applyBorder="1" applyAlignment="1">
      <alignment horizontal="left" vertical="top" wrapText="1" indent="1"/>
    </xf>
    <xf numFmtId="164" fontId="2" fillId="0" borderId="17" xfId="0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7" borderId="20" xfId="0" applyFont="1" applyFill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9" fontId="2" fillId="0" borderId="2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23" xfId="0" applyNumberFormat="1" applyFont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4" fontId="3" fillId="2" borderId="25" xfId="0" applyFont="1" applyFill="1" applyBorder="1" applyAlignment="1">
      <alignment wrapText="1"/>
    </xf>
    <xf numFmtId="164" fontId="2" fillId="0" borderId="11" xfId="0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wrapText="1"/>
    </xf>
    <xf numFmtId="164" fontId="2" fillId="0" borderId="26" xfId="0" applyFont="1" applyBorder="1" applyAlignment="1">
      <alignment horizontal="center"/>
    </xf>
    <xf numFmtId="169" fontId="2" fillId="0" borderId="27" xfId="0" applyNumberFormat="1" applyFont="1" applyBorder="1" applyAlignment="1">
      <alignment horizontal="center"/>
    </xf>
    <xf numFmtId="169" fontId="2" fillId="0" borderId="27" xfId="0" applyNumberFormat="1" applyFont="1" applyBorder="1" applyAlignment="1">
      <alignment horizontal="center" vertical="center"/>
    </xf>
    <xf numFmtId="171" fontId="2" fillId="0" borderId="19" xfId="0" applyNumberFormat="1" applyFont="1" applyBorder="1" applyAlignment="1">
      <alignment horizontal="center"/>
    </xf>
    <xf numFmtId="171" fontId="2" fillId="0" borderId="20" xfId="0" applyNumberFormat="1" applyFont="1" applyBorder="1" applyAlignment="1">
      <alignment horizontal="center"/>
    </xf>
    <xf numFmtId="164" fontId="7" fillId="7" borderId="28" xfId="0" applyFont="1" applyFill="1" applyBorder="1" applyAlignment="1">
      <alignment horizontal="left" vertical="top" wrapText="1" indent="1"/>
    </xf>
    <xf numFmtId="171" fontId="8" fillId="0" borderId="20" xfId="0" applyNumberFormat="1" applyFont="1" applyBorder="1" applyAlignment="1" applyProtection="1">
      <alignment horizontal="right" vertical="center" wrapText="1"/>
      <protection locked="0"/>
    </xf>
    <xf numFmtId="171" fontId="8" fillId="0" borderId="29" xfId="0" applyNumberFormat="1" applyFont="1" applyBorder="1" applyAlignment="1" applyProtection="1">
      <alignment horizontal="right" vertical="center" wrapText="1"/>
      <protection locked="0"/>
    </xf>
    <xf numFmtId="171" fontId="8" fillId="0" borderId="20" xfId="0" applyNumberFormat="1" applyFont="1" applyBorder="1" applyAlignment="1" applyProtection="1">
      <alignment horizontal="center" vertical="center" wrapText="1"/>
      <protection locked="0"/>
    </xf>
    <xf numFmtId="171" fontId="8" fillId="0" borderId="30" xfId="0" applyNumberFormat="1" applyFont="1" applyBorder="1" applyAlignment="1" applyProtection="1">
      <alignment horizontal="center" vertical="center" wrapText="1"/>
      <protection locked="0"/>
    </xf>
    <xf numFmtId="171" fontId="8" fillId="0" borderId="30" xfId="0" applyNumberFormat="1" applyFont="1" applyBorder="1" applyAlignment="1" applyProtection="1">
      <alignment horizontal="right" vertical="center" wrapText="1"/>
      <protection locked="0"/>
    </xf>
    <xf numFmtId="171" fontId="2" fillId="0" borderId="22" xfId="0" applyNumberFormat="1" applyFont="1" applyBorder="1" applyAlignment="1">
      <alignment horizontal="center"/>
    </xf>
    <xf numFmtId="164" fontId="7" fillId="7" borderId="31" xfId="0" applyFont="1" applyFill="1" applyBorder="1" applyAlignment="1">
      <alignment horizontal="left" vertical="top" wrapText="1" indent="1"/>
    </xf>
    <xf numFmtId="171" fontId="8" fillId="0" borderId="23" xfId="0" applyNumberFormat="1" applyFont="1" applyBorder="1" applyAlignment="1" applyProtection="1">
      <alignment horizontal="right" vertical="center" wrapText="1"/>
      <protection locked="0"/>
    </xf>
    <xf numFmtId="171" fontId="8" fillId="0" borderId="32" xfId="0" applyNumberFormat="1" applyFont="1" applyBorder="1" applyAlignment="1" applyProtection="1">
      <alignment horizontal="right" vertical="center" wrapText="1"/>
      <protection locked="0"/>
    </xf>
    <xf numFmtId="171" fontId="8" fillId="0" borderId="23" xfId="0" applyNumberFormat="1" applyFont="1" applyBorder="1" applyAlignment="1" applyProtection="1">
      <alignment horizontal="center" vertical="center" wrapText="1"/>
      <protection locked="0"/>
    </xf>
    <xf numFmtId="171" fontId="8" fillId="0" borderId="33" xfId="0" applyNumberFormat="1" applyFont="1" applyBorder="1" applyAlignment="1" applyProtection="1">
      <alignment horizontal="center" vertical="center" wrapText="1"/>
      <protection locked="0"/>
    </xf>
    <xf numFmtId="171" fontId="8" fillId="0" borderId="33" xfId="0" applyNumberFormat="1" applyFont="1" applyBorder="1" applyAlignment="1" applyProtection="1">
      <alignment horizontal="right" vertical="center" wrapText="1"/>
      <protection locked="0"/>
    </xf>
    <xf numFmtId="171" fontId="2" fillId="0" borderId="14" xfId="0" applyNumberFormat="1" applyFont="1" applyBorder="1" applyAlignment="1">
      <alignment horizontal="center"/>
    </xf>
    <xf numFmtId="171" fontId="2" fillId="0" borderId="13" xfId="0" applyNumberFormat="1" applyFont="1" applyBorder="1" applyAlignment="1">
      <alignment horizontal="center"/>
    </xf>
    <xf numFmtId="164" fontId="7" fillId="7" borderId="34" xfId="0" applyFont="1" applyFill="1" applyBorder="1" applyAlignment="1">
      <alignment horizontal="left" vertical="top" wrapText="1" indent="1"/>
    </xf>
    <xf numFmtId="171" fontId="9" fillId="0" borderId="15" xfId="0" applyNumberFormat="1" applyFont="1" applyBorder="1" applyAlignment="1" applyProtection="1">
      <alignment horizontal="right" vertical="center" wrapText="1"/>
      <protection/>
    </xf>
    <xf numFmtId="171" fontId="9" fillId="0" borderId="35" xfId="0" applyNumberFormat="1" applyFont="1" applyBorder="1" applyAlignment="1" applyProtection="1">
      <alignment horizontal="right" vertical="center" wrapText="1"/>
      <protection/>
    </xf>
    <xf numFmtId="171" fontId="9" fillId="0" borderId="15" xfId="0" applyNumberFormat="1" applyFont="1" applyBorder="1" applyAlignment="1" applyProtection="1">
      <alignment horizontal="center" vertical="center" wrapText="1"/>
      <protection/>
    </xf>
    <xf numFmtId="171" fontId="9" fillId="0" borderId="36" xfId="0" applyNumberFormat="1" applyFont="1" applyBorder="1" applyAlignment="1" applyProtection="1">
      <alignment horizontal="center" vertical="center" wrapText="1"/>
      <protection/>
    </xf>
    <xf numFmtId="171" fontId="9" fillId="0" borderId="36" xfId="0" applyNumberFormat="1" applyFont="1" applyBorder="1" applyAlignment="1" applyProtection="1">
      <alignment horizontal="right" vertical="center" wrapText="1"/>
      <protection/>
    </xf>
    <xf numFmtId="171" fontId="2" fillId="0" borderId="17" xfId="0" applyNumberFormat="1" applyFont="1" applyBorder="1" applyAlignment="1">
      <alignment horizontal="center"/>
    </xf>
    <xf numFmtId="171" fontId="2" fillId="0" borderId="18" xfId="0" applyNumberFormat="1" applyFont="1" applyBorder="1" applyAlignment="1">
      <alignment horizontal="center"/>
    </xf>
    <xf numFmtId="171" fontId="2" fillId="0" borderId="37" xfId="0" applyNumberFormat="1" applyFont="1" applyBorder="1" applyAlignment="1">
      <alignment horizontal="center"/>
    </xf>
    <xf numFmtId="171" fontId="2" fillId="0" borderId="38" xfId="0" applyNumberFormat="1" applyFont="1" applyBorder="1" applyAlignment="1">
      <alignment horizontal="center"/>
    </xf>
    <xf numFmtId="171" fontId="2" fillId="0" borderId="15" xfId="0" applyNumberFormat="1" applyFont="1" applyBorder="1" applyAlignment="1">
      <alignment horizontal="center"/>
    </xf>
    <xf numFmtId="171" fontId="5" fillId="0" borderId="15" xfId="0" applyNumberFormat="1" applyFont="1" applyBorder="1" applyAlignment="1">
      <alignment horizontal="center"/>
    </xf>
    <xf numFmtId="164" fontId="2" fillId="0" borderId="16" xfId="0" applyFont="1" applyBorder="1" applyAlignment="1">
      <alignment/>
    </xf>
    <xf numFmtId="164" fontId="5" fillId="0" borderId="39" xfId="0" applyFont="1" applyBorder="1" applyAlignment="1">
      <alignment horizontal="center"/>
    </xf>
    <xf numFmtId="164" fontId="3" fillId="8" borderId="4" xfId="0" applyFont="1" applyFill="1" applyBorder="1" applyAlignment="1">
      <alignment vertical="top" wrapText="1"/>
    </xf>
    <xf numFmtId="171" fontId="5" fillId="9" borderId="40" xfId="0" applyNumberFormat="1" applyFont="1" applyFill="1" applyBorder="1" applyAlignment="1">
      <alignment horizontal="center"/>
    </xf>
    <xf numFmtId="171" fontId="5" fillId="9" borderId="41" xfId="0" applyNumberFormat="1" applyFont="1" applyFill="1" applyBorder="1" applyAlignment="1">
      <alignment horizontal="center"/>
    </xf>
    <xf numFmtId="171" fontId="5" fillId="2" borderId="42" xfId="0" applyNumberFormat="1" applyFont="1" applyFill="1" applyBorder="1" applyAlignment="1">
      <alignment horizontal="center"/>
    </xf>
    <xf numFmtId="171" fontId="5" fillId="2" borderId="0" xfId="0" applyNumberFormat="1" applyFont="1" applyFill="1" applyBorder="1" applyAlignment="1">
      <alignment horizontal="center"/>
    </xf>
    <xf numFmtId="164" fontId="10" fillId="8" borderId="43" xfId="0" applyFont="1" applyFill="1" applyBorder="1" applyAlignment="1">
      <alignment vertical="top" wrapText="1"/>
    </xf>
    <xf numFmtId="166" fontId="11" fillId="10" borderId="43" xfId="0" applyNumberFormat="1" applyFont="1" applyFill="1" applyBorder="1" applyAlignment="1">
      <alignment horizontal="center"/>
    </xf>
    <xf numFmtId="164" fontId="2" fillId="0" borderId="10" xfId="0" applyFont="1" applyBorder="1" applyAlignment="1">
      <alignment/>
    </xf>
    <xf numFmtId="171" fontId="2" fillId="0" borderId="44" xfId="0" applyNumberFormat="1" applyFont="1" applyBorder="1" applyAlignment="1">
      <alignment/>
    </xf>
    <xf numFmtId="171" fontId="2" fillId="0" borderId="3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64" fontId="2" fillId="0" borderId="21" xfId="0" applyFont="1" applyBorder="1" applyAlignment="1">
      <alignment/>
    </xf>
    <xf numFmtId="171" fontId="2" fillId="0" borderId="3" xfId="0" applyNumberFormat="1" applyFont="1" applyBorder="1" applyAlignment="1">
      <alignment horizontal="center"/>
    </xf>
    <xf numFmtId="164" fontId="2" fillId="0" borderId="10" xfId="0" applyFont="1" applyFill="1" applyBorder="1" applyAlignment="1">
      <alignment/>
    </xf>
    <xf numFmtId="166" fontId="2" fillId="0" borderId="44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1" xfId="0" applyFont="1" applyFill="1" applyBorder="1" applyAlignment="1">
      <alignment/>
    </xf>
    <xf numFmtId="166" fontId="2" fillId="0" borderId="3" xfId="0" applyNumberFormat="1" applyFont="1" applyBorder="1" applyAlignment="1">
      <alignment horizontal="center"/>
    </xf>
    <xf numFmtId="164" fontId="2" fillId="0" borderId="13" xfId="0" applyFont="1" applyFill="1" applyBorder="1" applyAlignment="1">
      <alignment/>
    </xf>
    <xf numFmtId="166" fontId="2" fillId="0" borderId="45" xfId="0" applyNumberFormat="1" applyFont="1" applyBorder="1" applyAlignment="1">
      <alignment/>
    </xf>
    <xf numFmtId="166" fontId="2" fillId="0" borderId="46" xfId="0" applyNumberFormat="1" applyFont="1" applyBorder="1" applyAlignment="1">
      <alignment/>
    </xf>
    <xf numFmtId="164" fontId="2" fillId="0" borderId="24" xfId="0" applyFont="1" applyFill="1" applyBorder="1" applyAlignment="1">
      <alignment/>
    </xf>
    <xf numFmtId="166" fontId="2" fillId="0" borderId="46" xfId="0" applyNumberFormat="1" applyFont="1" applyBorder="1" applyAlignment="1">
      <alignment horizontal="center"/>
    </xf>
    <xf numFmtId="164" fontId="2" fillId="0" borderId="3" xfId="0" applyFont="1" applyBorder="1" applyAlignment="1">
      <alignment/>
    </xf>
    <xf numFmtId="171" fontId="2" fillId="0" borderId="44" xfId="0" applyNumberFormat="1" applyFont="1" applyBorder="1" applyAlignment="1">
      <alignment horizontal="center"/>
    </xf>
    <xf numFmtId="171" fontId="2" fillId="0" borderId="0" xfId="0" applyNumberFormat="1" applyFont="1" applyAlignment="1">
      <alignment/>
    </xf>
    <xf numFmtId="164" fontId="12" fillId="11" borderId="0" xfId="0" applyFont="1" applyFill="1" applyBorder="1" applyAlignment="1">
      <alignment horizontal="center"/>
    </xf>
    <xf numFmtId="164" fontId="13" fillId="11" borderId="0" xfId="0" applyFont="1" applyFill="1" applyBorder="1" applyAlignment="1">
      <alignment/>
    </xf>
    <xf numFmtId="164" fontId="14" fillId="11" borderId="0" xfId="0" applyFont="1" applyFill="1" applyBorder="1" applyAlignment="1">
      <alignment/>
    </xf>
    <xf numFmtId="164" fontId="0" fillId="11" borderId="0" xfId="0" applyFill="1" applyBorder="1" applyAlignment="1">
      <alignment/>
    </xf>
    <xf numFmtId="164" fontId="0" fillId="11" borderId="0" xfId="0" applyFill="1" applyAlignment="1">
      <alignment/>
    </xf>
    <xf numFmtId="164" fontId="15" fillId="11" borderId="0" xfId="0" applyFont="1" applyFill="1" applyBorder="1" applyAlignment="1">
      <alignment/>
    </xf>
    <xf numFmtId="164" fontId="16" fillId="12" borderId="0" xfId="0" applyFont="1" applyFill="1" applyAlignment="1">
      <alignment/>
    </xf>
    <xf numFmtId="164" fontId="0" fillId="12" borderId="0" xfId="0" applyFill="1" applyAlignment="1">
      <alignment/>
    </xf>
    <xf numFmtId="164" fontId="12" fillId="0" borderId="0" xfId="0" applyFont="1" applyAlignment="1">
      <alignment/>
    </xf>
    <xf numFmtId="164" fontId="22" fillId="0" borderId="0" xfId="0" applyFont="1" applyAlignment="1">
      <alignment/>
    </xf>
    <xf numFmtId="164" fontId="12" fillId="0" borderId="21" xfId="0" applyFont="1" applyBorder="1" applyAlignment="1">
      <alignment horizontal="center" vertical="center"/>
    </xf>
    <xf numFmtId="164" fontId="12" fillId="0" borderId="21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9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24" xfId="0" applyBorder="1" applyAlignment="1">
      <alignment/>
    </xf>
    <xf numFmtId="164" fontId="0" fillId="0" borderId="24" xfId="0" applyFont="1" applyBorder="1" applyAlignment="1">
      <alignment horizontal="center"/>
    </xf>
    <xf numFmtId="172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4" fontId="3" fillId="0" borderId="3" xfId="0" applyFont="1" applyBorder="1" applyAlignment="1">
      <alignment/>
    </xf>
    <xf numFmtId="164" fontId="3" fillId="2" borderId="47" xfId="0" applyFont="1" applyFill="1" applyBorder="1" applyAlignment="1">
      <alignment/>
    </xf>
    <xf numFmtId="164" fontId="3" fillId="2" borderId="48" xfId="0" applyFont="1" applyFill="1" applyBorder="1" applyAlignment="1">
      <alignment/>
    </xf>
    <xf numFmtId="164" fontId="3" fillId="2" borderId="44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21" xfId="0" applyFont="1" applyBorder="1" applyAlignment="1">
      <alignment horizontal="center"/>
    </xf>
    <xf numFmtId="164" fontId="29" fillId="0" borderId="21" xfId="0" applyFont="1" applyBorder="1" applyAlignment="1">
      <alignment horizontal="center" vertical="center"/>
    </xf>
    <xf numFmtId="174" fontId="2" fillId="0" borderId="21" xfId="19" applyNumberFormat="1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29" fillId="0" borderId="1" xfId="0" applyFont="1" applyBorder="1" applyAlignment="1">
      <alignment horizontal="center" vertical="center"/>
    </xf>
    <xf numFmtId="174" fontId="2" fillId="0" borderId="1" xfId="19" applyNumberFormat="1" applyFont="1" applyFill="1" applyBorder="1" applyAlignment="1" applyProtection="1">
      <alignment horizontal="center" vertical="center"/>
      <protection/>
    </xf>
    <xf numFmtId="168" fontId="2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wrapText="1"/>
    </xf>
    <xf numFmtId="173" fontId="2" fillId="0" borderId="1" xfId="19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24" xfId="0" applyFont="1" applyFill="1" applyBorder="1" applyAlignment="1">
      <alignment horizontal="center"/>
    </xf>
    <xf numFmtId="164" fontId="2" fillId="0" borderId="24" xfId="0" applyFont="1" applyBorder="1" applyAlignment="1">
      <alignment/>
    </xf>
    <xf numFmtId="164" fontId="29" fillId="0" borderId="24" xfId="0" applyFont="1" applyBorder="1" applyAlignment="1">
      <alignment horizontal="center" vertical="center"/>
    </xf>
    <xf numFmtId="175" fontId="2" fillId="0" borderId="24" xfId="19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16" xfId="0" applyFont="1" applyBorder="1" applyAlignment="1">
      <alignment horizontal="center"/>
    </xf>
    <xf numFmtId="164" fontId="3" fillId="0" borderId="49" xfId="0" applyFont="1" applyBorder="1" applyAlignment="1">
      <alignment/>
    </xf>
    <xf numFmtId="173" fontId="2" fillId="0" borderId="21" xfId="19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vertical="center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4" xfId="0" applyNumberFormat="1" applyFont="1" applyFill="1" applyBorder="1" applyAlignment="1">
      <alignment horizontal="center" vertical="center"/>
    </xf>
    <xf numFmtId="164" fontId="2" fillId="0" borderId="21" xfId="0" applyFont="1" applyBorder="1" applyAlignment="1">
      <alignment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4" fontId="2" fillId="0" borderId="24" xfId="0" applyFont="1" applyBorder="1" applyAlignment="1">
      <alignment vertical="center"/>
    </xf>
    <xf numFmtId="168" fontId="2" fillId="0" borderId="24" xfId="0" applyNumberFormat="1" applyFont="1" applyFill="1" applyBorder="1" applyAlignment="1">
      <alignment horizontal="center" vertical="center"/>
    </xf>
    <xf numFmtId="171" fontId="2" fillId="0" borderId="2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4" fontId="2" fillId="0" borderId="24" xfId="0" applyFont="1" applyBorder="1" applyAlignment="1">
      <alignment wrapText="1" shrinkToFit="1"/>
    </xf>
    <xf numFmtId="174" fontId="2" fillId="0" borderId="24" xfId="19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9B5E8"/>
      <rgbColor rgb="00993366"/>
      <rgbColor rgb="00F0EAF9"/>
      <rgbColor rgb="00DBEEF4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0EC"/>
      <rgbColor rgb="00D7E4BD"/>
      <rgbColor rgb="00FFFF99"/>
      <rgbColor rgb="0099CCFF"/>
      <rgbColor rgb="00FAC090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D9D9D9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6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3025"/>
          <c:w val="0.678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 '!$B$10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'!$C$10:$N$10</c:f>
              <c:numCache/>
            </c:numRef>
          </c:val>
          <c:smooth val="0"/>
        </c:ser>
        <c:marker val="1"/>
        <c:axId val="32964962"/>
        <c:axId val="28249203"/>
      </c:lineChart>
      <c:catAx>
        <c:axId val="3296496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49203"/>
        <c:crossesAt val="0"/>
        <c:auto val="1"/>
        <c:lblOffset val="100"/>
        <c:noMultiLvlLbl val="0"/>
      </c:catAx>
      <c:valAx>
        <c:axId val="2824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6496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925"/>
          <c:y val="0.1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099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3025"/>
          <c:w val="0.678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 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'!$C$19:$N$19</c:f>
              <c:numCache/>
            </c:numRef>
          </c:val>
          <c:smooth val="0"/>
        </c:ser>
        <c:marker val="1"/>
        <c:axId val="52916236"/>
        <c:axId val="6484077"/>
      </c:lineChart>
      <c:catAx>
        <c:axId val="5291623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4077"/>
        <c:crossesAt val="0"/>
        <c:auto val="1"/>
        <c:lblOffset val="100"/>
        <c:noMultiLvlLbl val="0"/>
      </c:catAx>
      <c:valAx>
        <c:axId val="6484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1623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1125"/>
          <c:y val="0.4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397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075"/>
          <c:w val="0.733"/>
          <c:h val="0.83425"/>
        </c:manualLayout>
      </c:layout>
      <c:areaChart>
        <c:grouping val="standard"/>
        <c:varyColors val="0"/>
        <c:ser>
          <c:idx val="0"/>
          <c:order val="0"/>
          <c:tx>
            <c:strRef>
              <c:f>'Resumen Anual '!$B$10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'!$C$10:$N$10</c:f>
              <c:numCache/>
            </c:numRef>
          </c:val>
        </c:ser>
        <c:ser>
          <c:idx val="1"/>
          <c:order val="1"/>
          <c:tx>
            <c:strRef>
              <c:f>'Resumen Anual '!$B$14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</c:ser>
        <c:axId val="58356694"/>
        <c:axId val="55448199"/>
      </c:areaChart>
      <c:catAx>
        <c:axId val="58356694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48199"/>
        <c:crossesAt val="0"/>
        <c:auto val="1"/>
        <c:lblOffset val="100"/>
        <c:noMultiLvlLbl val="0"/>
      </c:catAx>
      <c:valAx>
        <c:axId val="55448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5669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69"/>
          <c:y val="0.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24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225"/>
          <c:w val="0.6782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'!$C$19:$N$19</c:f>
              <c:numCache/>
            </c:numRef>
          </c:val>
          <c:smooth val="0"/>
        </c:ser>
        <c:ser>
          <c:idx val="1"/>
          <c:order val="1"/>
          <c:tx>
            <c:strRef>
              <c:f>'Resumen Anual '!$B$20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'!$C$20:$N$20</c:f>
              <c:numCache/>
            </c:numRef>
          </c:val>
          <c:smooth val="0"/>
        </c:ser>
        <c:marker val="1"/>
        <c:axId val="29271744"/>
        <c:axId val="62119105"/>
      </c:lineChart>
      <c:catAx>
        <c:axId val="2927174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19105"/>
        <c:crossesAt val="0"/>
        <c:auto val="1"/>
        <c:lblOffset val="100"/>
        <c:noMultiLvlLbl val="0"/>
      </c:catAx>
      <c:valAx>
        <c:axId val="6211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7174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6275"/>
          <c:y val="0.2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3025"/>
          <c:w val="0.6987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'!$B$22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'!$C$22:$N$22</c:f>
              <c:numCache/>
            </c:numRef>
          </c:val>
          <c:smooth val="0"/>
        </c:ser>
        <c:ser>
          <c:idx val="1"/>
          <c:order val="1"/>
          <c:tx>
            <c:strRef>
              <c:f>'Resumen Anual '!$B$25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'!$C$25:$N$25</c:f>
              <c:numCache/>
            </c:numRef>
          </c:val>
          <c:smooth val="0"/>
        </c:ser>
        <c:marker val="1"/>
        <c:axId val="22201034"/>
        <c:axId val="65591579"/>
      </c:lineChart>
      <c:catAx>
        <c:axId val="2220103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91579"/>
        <c:crossesAt val="0"/>
        <c:auto val="1"/>
        <c:lblOffset val="100"/>
        <c:noMultiLvlLbl val="0"/>
      </c:catAx>
      <c:valAx>
        <c:axId val="6559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20103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28"/>
          <c:y val="0.1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09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025"/>
          <c:w val="0.698"/>
          <c:h val="0.8425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 '!$B$23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'!$C$23:$N$23</c:f>
              <c:numCache/>
            </c:numRef>
          </c:val>
        </c:ser>
        <c:ser>
          <c:idx val="1"/>
          <c:order val="1"/>
          <c:tx>
            <c:strRef>
              <c:f>'Resumen Anual '!$B$24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'!$C$24:$N$24</c:f>
              <c:numCache/>
            </c:numRef>
          </c:val>
        </c:ser>
        <c:axId val="53453300"/>
        <c:axId val="11317653"/>
      </c:areaChart>
      <c:catAx>
        <c:axId val="53453300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17653"/>
        <c:crossesAt val="0"/>
        <c:auto val="1"/>
        <c:lblOffset val="100"/>
        <c:noMultiLvlLbl val="0"/>
      </c:catAx>
      <c:valAx>
        <c:axId val="11317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5330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1675"/>
          <c:y val="0.2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"/>
          <c:w val="0.72325"/>
          <c:h val="0.98475"/>
        </c:manualLayout>
      </c:layout>
      <c:lineChart>
        <c:grouping val="standard"/>
        <c:varyColors val="0"/>
        <c:ser>
          <c:idx val="0"/>
          <c:order val="0"/>
          <c:tx>
            <c:strRef>
              <c:f>Dotación!$B$3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Dotación!$A$4:$A$9</c:f>
              <c:numCache/>
            </c:numRef>
          </c:cat>
          <c:val>
            <c:numRef>
              <c:f>Dotación!$B$4:$B$9</c:f>
              <c:numCache/>
            </c:numRef>
          </c:val>
          <c:smooth val="0"/>
        </c:ser>
        <c:marker val="1"/>
        <c:axId val="34750014"/>
        <c:axId val="44314671"/>
      </c:lineChart>
      <c:catAx>
        <c:axId val="3475001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44314671"/>
        <c:crossesAt val="0"/>
        <c:auto val="1"/>
        <c:lblOffset val="100"/>
        <c:noMultiLvlLbl val="0"/>
      </c:catAx>
      <c:valAx>
        <c:axId val="44314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3475001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45"/>
          <c:y val="0.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Usuarios</a:t>
            </a:r>
          </a:p>
        </c:rich>
      </c:tx>
      <c:layout>
        <c:manualLayout>
          <c:xMode val="factor"/>
          <c:yMode val="factor"/>
          <c:x val="-0.12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3025"/>
          <c:w val="0.688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'!$Q$10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'!$R$3:$X$3</c:f>
              <c:numCache/>
            </c:numRef>
          </c:cat>
          <c:val>
            <c:numRef>
              <c:f>'Resumen Anual '!$R$10:$X$10</c:f>
              <c:numCache/>
            </c:numRef>
          </c:val>
          <c:smooth val="0"/>
        </c:ser>
        <c:ser>
          <c:idx val="1"/>
          <c:order val="1"/>
          <c:tx>
            <c:strRef>
              <c:f>'Resumen Anual '!$Q$14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 '!$R$3:$X$3</c:f>
              <c:numCache/>
            </c:numRef>
          </c:cat>
          <c:val>
            <c:numRef>
              <c:f>'Resumen Anual '!$R$14:$X$14</c:f>
              <c:numCache/>
            </c:numRef>
          </c:val>
          <c:smooth val="0"/>
        </c:ser>
        <c:ser>
          <c:idx val="2"/>
          <c:order val="2"/>
          <c:tx>
            <c:strRef>
              <c:f>'Resumen Anual '!$Q$16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'Resumen Anual '!$R$3:$X$3</c:f>
              <c:numCache/>
            </c:numRef>
          </c:cat>
          <c:val>
            <c:numRef>
              <c:f>'Resumen Anual '!$R$16:$X$16</c:f>
              <c:numCache/>
            </c:numRef>
          </c:val>
          <c:smooth val="0"/>
        </c:ser>
        <c:marker val="1"/>
        <c:axId val="63287720"/>
        <c:axId val="32718569"/>
      </c:lineChart>
      <c:catAx>
        <c:axId val="6328772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18569"/>
        <c:crossesAt val="0"/>
        <c:auto val="1"/>
        <c:lblOffset val="100"/>
        <c:noMultiLvlLbl val="0"/>
      </c:catAx>
      <c:valAx>
        <c:axId val="32718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8772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55"/>
          <c:y val="0.0792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9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Ingresos y costos</a:t>
            </a:r>
          </a:p>
        </c:rich>
      </c:tx>
      <c:layout>
        <c:manualLayout>
          <c:xMode val="factor"/>
          <c:yMode val="factor"/>
          <c:x val="-0.139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4"/>
          <c:w val="0.72925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'!$Q$70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'!$R$3:$X$3</c:f>
              <c:numCache/>
            </c:numRef>
          </c:cat>
          <c:val>
            <c:numRef>
              <c:f>'Resumen Anual '!$R$70:$X$70</c:f>
              <c:numCache/>
            </c:numRef>
          </c:val>
          <c:smooth val="0"/>
        </c:ser>
        <c:ser>
          <c:idx val="1"/>
          <c:order val="1"/>
          <c:tx>
            <c:strRef>
              <c:f>'Resumen Anual '!$Q$97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 '!$R$3:$X$3</c:f>
              <c:numCache/>
            </c:numRef>
          </c:cat>
          <c:val>
            <c:numRef>
              <c:f>'Resumen Anual '!$R$97:$X$97</c:f>
              <c:numCache/>
            </c:numRef>
          </c:val>
          <c:smooth val="0"/>
        </c:ser>
        <c:marker val="1"/>
        <c:axId val="26031666"/>
        <c:axId val="32958403"/>
      </c:lineChart>
      <c:catAx>
        <c:axId val="2603166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58403"/>
        <c:crossesAt val="0"/>
        <c:auto val="1"/>
        <c:lblOffset val="100"/>
        <c:noMultiLvlLbl val="0"/>
      </c:catAx>
      <c:valAx>
        <c:axId val="32958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3166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15"/>
          <c:y val="0.2587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57150" y="4724400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15</xdr:col>
      <xdr:colOff>723900</xdr:colOff>
      <xdr:row>23</xdr:row>
      <xdr:rowOff>171450</xdr:rowOff>
    </xdr:to>
    <xdr:graphicFrame>
      <xdr:nvGraphicFramePr>
        <xdr:cNvPr id="3" name="Chart 3"/>
        <xdr:cNvGraphicFramePr/>
      </xdr:nvGraphicFramePr>
      <xdr:xfrm>
        <a:off x="6677025" y="590550"/>
        <a:ext cx="4772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485775</xdr:colOff>
      <xdr:row>45</xdr:row>
      <xdr:rowOff>85725</xdr:rowOff>
    </xdr:to>
    <xdr:graphicFrame>
      <xdr:nvGraphicFramePr>
        <xdr:cNvPr id="4" name="Chart 4"/>
        <xdr:cNvGraphicFramePr/>
      </xdr:nvGraphicFramePr>
      <xdr:xfrm>
        <a:off x="6696075" y="4724400"/>
        <a:ext cx="4514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85725" y="4410075"/>
        <a:ext cx="6572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9525</xdr:rowOff>
    </xdr:from>
    <xdr:to>
      <xdr:col>9</xdr:col>
      <xdr:colOff>161925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571750" y="361950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638175</xdr:colOff>
      <xdr:row>10</xdr:row>
      <xdr:rowOff>76200</xdr:rowOff>
    </xdr:from>
    <xdr:to>
      <xdr:col>7</xdr:col>
      <xdr:colOff>238125</xdr:colOff>
      <xdr:row>10</xdr:row>
      <xdr:rowOff>104775</xdr:rowOff>
    </xdr:to>
    <xdr:sp>
      <xdr:nvSpPr>
        <xdr:cNvPr id="2" name="3 Conector recto de flecha"/>
        <xdr:cNvSpPr>
          <a:spLocks/>
        </xdr:cNvSpPr>
      </xdr:nvSpPr>
      <xdr:spPr>
        <a:xfrm>
          <a:off x="3048000" y="1752600"/>
          <a:ext cx="2647950" cy="28575"/>
        </a:xfrm>
        <a:prstGeom prst="straightConnector1">
          <a:avLst/>
        </a:prstGeom>
        <a:noFill/>
        <a:ln w="936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8</xdr:col>
      <xdr:colOff>628650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90500" y="2000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21</xdr:row>
      <xdr:rowOff>85725</xdr:rowOff>
    </xdr:from>
    <xdr:to>
      <xdr:col>8</xdr:col>
      <xdr:colOff>590550</xdr:colOff>
      <xdr:row>40</xdr:row>
      <xdr:rowOff>171450</xdr:rowOff>
    </xdr:to>
    <xdr:graphicFrame>
      <xdr:nvGraphicFramePr>
        <xdr:cNvPr id="2" name="Chart 2"/>
        <xdr:cNvGraphicFramePr/>
      </xdr:nvGraphicFramePr>
      <xdr:xfrm>
        <a:off x="152400" y="4086225"/>
        <a:ext cx="65341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X97"/>
  <sheetViews>
    <sheetView tabSelected="1" zoomScale="82" zoomScaleNormal="82" workbookViewId="0" topLeftCell="A1">
      <selection activeCell="F4" sqref="F4"/>
    </sheetView>
  </sheetViews>
  <sheetFormatPr defaultColWidth="11.421875" defaultRowHeight="15"/>
  <cols>
    <col min="1" max="1" width="1.28515625" style="1" customWidth="1"/>
    <col min="2" max="2" width="66.57421875" style="2" customWidth="1"/>
    <col min="3" max="3" width="20.00390625" style="1" customWidth="1"/>
    <col min="4" max="4" width="15.57421875" style="1" customWidth="1"/>
    <col min="5" max="6" width="15.421875" style="1" customWidth="1"/>
    <col min="7" max="7" width="15.140625" style="1" customWidth="1"/>
    <col min="8" max="8" width="15.7109375" style="1" customWidth="1"/>
    <col min="9" max="9" width="17.140625" style="1" customWidth="1"/>
    <col min="10" max="14" width="15.421875" style="1" customWidth="1"/>
    <col min="15" max="15" width="16.8515625" style="1" customWidth="1"/>
    <col min="16" max="16" width="13.57421875" style="1" customWidth="1"/>
    <col min="17" max="17" width="49.7109375" style="1" customWidth="1"/>
    <col min="18" max="19" width="19.421875" style="1" customWidth="1"/>
    <col min="20" max="23" width="18.8515625" style="1" customWidth="1"/>
    <col min="24" max="24" width="18.28125" style="1" customWidth="1"/>
    <col min="25" max="16384" width="11.421875" style="1" customWidth="1"/>
  </cols>
  <sheetData>
    <row r="1" ht="5.25" customHeight="1">
      <c r="B1" s="1" t="s">
        <v>0</v>
      </c>
    </row>
    <row r="2" spans="2:19" ht="12.75">
      <c r="B2" s="3" t="s">
        <v>1</v>
      </c>
      <c r="C2" s="4" t="s">
        <v>2</v>
      </c>
      <c r="D2" s="5"/>
      <c r="E2" s="5"/>
      <c r="F2" s="5"/>
      <c r="Q2" s="3" t="s">
        <v>1</v>
      </c>
      <c r="R2" s="6" t="str">
        <f>C2</f>
        <v>Aguas del Valle  </v>
      </c>
      <c r="S2" s="6"/>
    </row>
    <row r="3" spans="2:24" ht="12.75">
      <c r="B3" s="7" t="s">
        <v>3</v>
      </c>
      <c r="C3" s="8">
        <v>2016</v>
      </c>
      <c r="D3" s="5"/>
      <c r="E3" s="5"/>
      <c r="F3" s="5"/>
      <c r="O3" s="9">
        <f>C3</f>
        <v>2016</v>
      </c>
      <c r="Q3" s="7" t="s">
        <v>3</v>
      </c>
      <c r="R3" s="10">
        <v>2010</v>
      </c>
      <c r="S3" s="10">
        <v>2011</v>
      </c>
      <c r="T3" s="10">
        <v>2012</v>
      </c>
      <c r="U3" s="10">
        <v>2013</v>
      </c>
      <c r="V3" s="10">
        <v>2014</v>
      </c>
      <c r="W3" s="10">
        <v>2015</v>
      </c>
      <c r="X3" s="10">
        <f>O3</f>
        <v>2016</v>
      </c>
    </row>
    <row r="4" spans="2:24" ht="12.75">
      <c r="B4" s="11"/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  <c r="O4" s="15" t="s">
        <v>16</v>
      </c>
      <c r="P4" s="16"/>
      <c r="Q4" s="11"/>
      <c r="R4" s="17" t="s">
        <v>16</v>
      </c>
      <c r="S4" s="17" t="s">
        <v>16</v>
      </c>
      <c r="T4" s="17" t="s">
        <v>16</v>
      </c>
      <c r="U4" s="17" t="s">
        <v>16</v>
      </c>
      <c r="V4" s="17" t="s">
        <v>16</v>
      </c>
      <c r="W4" s="17" t="s">
        <v>16</v>
      </c>
      <c r="X4" s="18" t="s">
        <v>16</v>
      </c>
    </row>
    <row r="5" spans="2:17" ht="12.75">
      <c r="B5" s="19" t="s">
        <v>17</v>
      </c>
      <c r="C5" s="20">
        <f>'importacion Datos'!B5</f>
        <v>42495</v>
      </c>
      <c r="D5" s="20">
        <f>'importacion Datos'!C5</f>
        <v>42495</v>
      </c>
      <c r="E5" s="20">
        <f>'importacion Datos'!D5</f>
        <v>42501</v>
      </c>
      <c r="F5" s="20">
        <f>'importacion Datos'!E5</f>
        <v>42501</v>
      </c>
      <c r="G5" s="20">
        <f>'importacion Datos'!F5</f>
        <v>42542</v>
      </c>
      <c r="H5" s="20">
        <f>'importacion Datos'!G5</f>
        <v>42565</v>
      </c>
      <c r="I5" s="20">
        <f>'importacion Datos'!H5</f>
        <v>0</v>
      </c>
      <c r="J5" s="20">
        <f>'importacion Datos'!I5</f>
        <v>0</v>
      </c>
      <c r="K5" s="20">
        <f>'importacion Datos'!J5</f>
        <v>0</v>
      </c>
      <c r="L5" s="20">
        <f>'importacion Datos'!K5</f>
        <v>0</v>
      </c>
      <c r="M5" s="20">
        <f>'importacion Datos'!L5</f>
        <v>0</v>
      </c>
      <c r="N5" s="20">
        <f>'importacion Datos'!M5</f>
        <v>0</v>
      </c>
      <c r="O5" s="21"/>
      <c r="P5" s="22"/>
      <c r="Q5" s="19" t="s">
        <v>17</v>
      </c>
    </row>
    <row r="6" spans="2:17" ht="12.75">
      <c r="B6" s="23" t="s">
        <v>18</v>
      </c>
      <c r="C6" s="24" t="str">
        <f>'importacion Datos'!B6</f>
        <v>Aprobado</v>
      </c>
      <c r="D6" s="24" t="str">
        <f>'importacion Datos'!C6</f>
        <v>Aprobado</v>
      </c>
      <c r="E6" s="24" t="str">
        <f>'importacion Datos'!D6</f>
        <v>Aprobado</v>
      </c>
      <c r="F6" s="24" t="str">
        <f>'importacion Datos'!E6</f>
        <v>Aprobado</v>
      </c>
      <c r="G6" s="24" t="str">
        <f>'importacion Datos'!F6</f>
        <v>Aprobado</v>
      </c>
      <c r="H6" s="24" t="str">
        <f>'importacion Datos'!G6</f>
        <v>Aprobado</v>
      </c>
      <c r="I6" s="24">
        <f>'importacion Datos'!H6</f>
        <v>0</v>
      </c>
      <c r="J6" s="24">
        <f>'importacion Datos'!I6</f>
        <v>0</v>
      </c>
      <c r="K6" s="24">
        <f>'importacion Datos'!J6</f>
        <v>0</v>
      </c>
      <c r="L6" s="24">
        <f>'importacion Datos'!K6</f>
        <v>0</v>
      </c>
      <c r="M6" s="24">
        <f>'importacion Datos'!L6</f>
        <v>0</v>
      </c>
      <c r="N6" s="24">
        <f>'importacion Datos'!M6</f>
        <v>0</v>
      </c>
      <c r="O6" s="25"/>
      <c r="P6" s="22"/>
      <c r="Q6" s="23" t="s">
        <v>18</v>
      </c>
    </row>
    <row r="7" spans="2:17" ht="12.75">
      <c r="B7" s="26" t="s">
        <v>19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2"/>
      <c r="Q7" s="26" t="s">
        <v>19</v>
      </c>
    </row>
    <row r="8" spans="2:24" ht="12.75">
      <c r="B8" s="29" t="s">
        <v>20</v>
      </c>
      <c r="C8" s="30">
        <f>'importacion Datos'!B8</f>
        <v>59875</v>
      </c>
      <c r="D8" s="30">
        <f>'importacion Datos'!C8</f>
        <v>59875</v>
      </c>
      <c r="E8" s="30">
        <f>'importacion Datos'!D8</f>
        <v>59875</v>
      </c>
      <c r="F8" s="30">
        <f>'importacion Datos'!E8</f>
        <v>59875</v>
      </c>
      <c r="G8" s="30">
        <f>'importacion Datos'!F8</f>
        <v>59875</v>
      </c>
      <c r="H8" s="30">
        <f>'importacion Datos'!G8</f>
        <v>59875</v>
      </c>
      <c r="I8" s="30">
        <f>'importacion Datos'!H8</f>
        <v>0</v>
      </c>
      <c r="J8" s="30">
        <f>'importacion Datos'!I8</f>
        <v>0</v>
      </c>
      <c r="K8" s="30">
        <f>'importacion Datos'!J8</f>
        <v>0</v>
      </c>
      <c r="L8" s="30">
        <f>'importacion Datos'!K8</f>
        <v>0</v>
      </c>
      <c r="M8" s="30">
        <f>'importacion Datos'!L8</f>
        <v>0</v>
      </c>
      <c r="N8" s="30">
        <f>'importacion Datos'!M8</f>
        <v>0</v>
      </c>
      <c r="O8" s="31">
        <f>N8</f>
        <v>0</v>
      </c>
      <c r="P8" s="32"/>
      <c r="Q8" s="33" t="s">
        <v>20</v>
      </c>
      <c r="R8" s="34">
        <v>53130</v>
      </c>
      <c r="S8" s="34">
        <v>54131</v>
      </c>
      <c r="T8" s="34">
        <v>55132</v>
      </c>
      <c r="U8" s="34">
        <v>64459</v>
      </c>
      <c r="V8" s="34">
        <v>66459</v>
      </c>
      <c r="W8" s="34">
        <v>91845</v>
      </c>
      <c r="X8" s="34">
        <f>O8</f>
        <v>0</v>
      </c>
    </row>
    <row r="9" spans="2:24" ht="12.75">
      <c r="B9" s="19" t="s">
        <v>21</v>
      </c>
      <c r="C9" s="35">
        <f>'importacion Datos'!B9</f>
        <v>5</v>
      </c>
      <c r="D9" s="35">
        <f>'importacion Datos'!C9</f>
        <v>5</v>
      </c>
      <c r="E9" s="35">
        <f>'importacion Datos'!D9</f>
        <v>5</v>
      </c>
      <c r="F9" s="35">
        <f>'importacion Datos'!E9</f>
        <v>5</v>
      </c>
      <c r="G9" s="35">
        <f>'importacion Datos'!F9</f>
        <v>5</v>
      </c>
      <c r="H9" s="35">
        <f>'importacion Datos'!G9</f>
        <v>5</v>
      </c>
      <c r="I9" s="35">
        <f>'importacion Datos'!H9</f>
        <v>0</v>
      </c>
      <c r="J9" s="35">
        <f>'importacion Datos'!I9</f>
        <v>0</v>
      </c>
      <c r="K9" s="35">
        <f>'importacion Datos'!J9</f>
        <v>0</v>
      </c>
      <c r="L9" s="35">
        <f>'importacion Datos'!K9</f>
        <v>0</v>
      </c>
      <c r="M9" s="35">
        <f>'importacion Datos'!L9</f>
        <v>0</v>
      </c>
      <c r="N9" s="35">
        <f>'importacion Datos'!M9</f>
        <v>0</v>
      </c>
      <c r="O9" s="36">
        <f>N9</f>
        <v>0</v>
      </c>
      <c r="P9" s="37"/>
      <c r="Q9" s="38" t="s">
        <v>21</v>
      </c>
      <c r="R9" s="39">
        <v>3.4</v>
      </c>
      <c r="S9" s="40">
        <v>3</v>
      </c>
      <c r="T9" s="41">
        <v>3</v>
      </c>
      <c r="U9" s="41">
        <v>4</v>
      </c>
      <c r="V9" s="41">
        <v>3.5</v>
      </c>
      <c r="W9" s="41">
        <v>4.3</v>
      </c>
      <c r="X9" s="41">
        <f aca="true" t="shared" si="0" ref="X9:X42">O9</f>
        <v>0</v>
      </c>
    </row>
    <row r="10" spans="2:24" ht="12.75">
      <c r="B10" s="19" t="s">
        <v>22</v>
      </c>
      <c r="C10" s="42">
        <f>'importacion Datos'!B10</f>
        <v>10271</v>
      </c>
      <c r="D10" s="42">
        <f>'importacion Datos'!C10</f>
        <v>10271</v>
      </c>
      <c r="E10" s="42">
        <f>'importacion Datos'!D10</f>
        <v>10271</v>
      </c>
      <c r="F10" s="42">
        <f>'importacion Datos'!E10</f>
        <v>10271</v>
      </c>
      <c r="G10" s="42">
        <f>'importacion Datos'!F10</f>
        <v>10271</v>
      </c>
      <c r="H10" s="42">
        <f>'importacion Datos'!G10</f>
        <v>10271</v>
      </c>
      <c r="I10" s="42">
        <f>'importacion Datos'!H10</f>
        <v>0</v>
      </c>
      <c r="J10" s="42">
        <f>'importacion Datos'!I10</f>
        <v>0</v>
      </c>
      <c r="K10" s="42">
        <f>'importacion Datos'!J10</f>
        <v>0</v>
      </c>
      <c r="L10" s="42">
        <f>'importacion Datos'!K10</f>
        <v>0</v>
      </c>
      <c r="M10" s="42">
        <f>'importacion Datos'!L10</f>
        <v>0</v>
      </c>
      <c r="N10" s="42">
        <f>'importacion Datos'!M10</f>
        <v>0</v>
      </c>
      <c r="O10" s="43">
        <f>N10</f>
        <v>0</v>
      </c>
      <c r="P10" s="32"/>
      <c r="Q10" s="38" t="s">
        <v>22</v>
      </c>
      <c r="R10" s="40">
        <v>15626.470588235294</v>
      </c>
      <c r="S10" s="40">
        <v>15907</v>
      </c>
      <c r="T10" s="44">
        <v>16187</v>
      </c>
      <c r="U10" s="44">
        <v>16115</v>
      </c>
      <c r="V10" s="44">
        <v>18988.285714285714</v>
      </c>
      <c r="W10" s="44">
        <v>21359.302325581397</v>
      </c>
      <c r="X10" s="44">
        <f t="shared" si="0"/>
        <v>0</v>
      </c>
    </row>
    <row r="11" spans="2:24" ht="12.75">
      <c r="B11" s="19" t="s">
        <v>23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>
        <f>N11</f>
        <v>0</v>
      </c>
      <c r="P11" s="47"/>
      <c r="Q11" s="38" t="s">
        <v>23</v>
      </c>
      <c r="R11" s="44">
        <v>889</v>
      </c>
      <c r="S11" s="44">
        <v>889</v>
      </c>
      <c r="T11" s="48">
        <v>889</v>
      </c>
      <c r="U11" s="48">
        <v>889</v>
      </c>
      <c r="V11" s="48">
        <v>889</v>
      </c>
      <c r="W11" s="48">
        <v>889</v>
      </c>
      <c r="X11" s="48">
        <v>889</v>
      </c>
    </row>
    <row r="12" spans="2:24" ht="12.75">
      <c r="B12" s="23" t="s">
        <v>24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>
        <f>N12</f>
        <v>0</v>
      </c>
      <c r="P12" s="51"/>
      <c r="Q12" s="52" t="s">
        <v>24</v>
      </c>
      <c r="R12" s="53">
        <v>414</v>
      </c>
      <c r="S12" s="53">
        <v>414</v>
      </c>
      <c r="T12" s="53">
        <v>414</v>
      </c>
      <c r="U12" s="53">
        <v>414</v>
      </c>
      <c r="V12" s="53">
        <v>414</v>
      </c>
      <c r="W12" s="53">
        <v>414</v>
      </c>
      <c r="X12" s="53">
        <v>414</v>
      </c>
    </row>
    <row r="13" spans="2:23" ht="12.75">
      <c r="B13" s="26" t="s">
        <v>25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 t="s">
        <v>0</v>
      </c>
      <c r="P13" s="51"/>
      <c r="Q13" s="26" t="s">
        <v>25</v>
      </c>
      <c r="T13" s="55" t="s">
        <v>0</v>
      </c>
      <c r="U13" s="51"/>
      <c r="V13" s="51"/>
      <c r="W13" s="51"/>
    </row>
    <row r="14" spans="2:24" ht="12.75">
      <c r="B14" s="29" t="s">
        <v>26</v>
      </c>
      <c r="C14" s="30">
        <f>'importacion Datos'!B14</f>
        <v>20523</v>
      </c>
      <c r="D14" s="30">
        <f>'importacion Datos'!C14</f>
        <v>20926</v>
      </c>
      <c r="E14" s="30">
        <f>'importacion Datos'!D14</f>
        <v>25298</v>
      </c>
      <c r="F14" s="30">
        <f>'importacion Datos'!E14</f>
        <v>25317</v>
      </c>
      <c r="G14" s="30">
        <f>'importacion Datos'!F14</f>
        <v>25317</v>
      </c>
      <c r="H14" s="30">
        <f>'importacion Datos'!G14</f>
        <v>25320</v>
      </c>
      <c r="I14" s="30">
        <f>'importacion Datos'!H14</f>
        <v>0</v>
      </c>
      <c r="J14" s="30">
        <f>'importacion Datos'!I14</f>
        <v>0</v>
      </c>
      <c r="K14" s="30">
        <f>'importacion Datos'!J14</f>
        <v>0</v>
      </c>
      <c r="L14" s="30">
        <f>'importacion Datos'!K14</f>
        <v>0</v>
      </c>
      <c r="M14" s="30">
        <f>'importacion Datos'!L14</f>
        <v>0</v>
      </c>
      <c r="N14" s="30">
        <f>'importacion Datos'!M14</f>
        <v>0</v>
      </c>
      <c r="O14" s="31">
        <f>N14</f>
        <v>0</v>
      </c>
      <c r="P14" s="32"/>
      <c r="Q14" s="56" t="s">
        <v>26</v>
      </c>
      <c r="R14" s="31">
        <v>14580</v>
      </c>
      <c r="S14" s="31">
        <v>15247</v>
      </c>
      <c r="T14" s="31">
        <v>15913</v>
      </c>
      <c r="U14" s="31">
        <v>15979</v>
      </c>
      <c r="V14" s="31">
        <v>18249</v>
      </c>
      <c r="W14" s="31">
        <v>20466</v>
      </c>
      <c r="X14" s="31">
        <f t="shared" si="0"/>
        <v>0</v>
      </c>
    </row>
    <row r="15" spans="2:24" ht="12.75">
      <c r="B15" s="19" t="s">
        <v>27</v>
      </c>
      <c r="C15" s="42">
        <f>'importacion Datos'!B15</f>
        <v>0</v>
      </c>
      <c r="D15" s="42">
        <f>'importacion Datos'!C15</f>
        <v>0</v>
      </c>
      <c r="E15" s="42">
        <f>'importacion Datos'!D15</f>
        <v>2</v>
      </c>
      <c r="F15" s="42">
        <f>'importacion Datos'!E15</f>
        <v>1</v>
      </c>
      <c r="G15" s="42">
        <f>'importacion Datos'!F15</f>
        <v>0</v>
      </c>
      <c r="H15" s="42">
        <f>'importacion Datos'!G15</f>
        <v>0</v>
      </c>
      <c r="I15" s="42">
        <f>'importacion Datos'!H15</f>
        <v>0</v>
      </c>
      <c r="J15" s="42">
        <f>'importacion Datos'!I15</f>
        <v>0</v>
      </c>
      <c r="K15" s="42">
        <f>'importacion Datos'!J15</f>
        <v>0</v>
      </c>
      <c r="L15" s="42">
        <f>'importacion Datos'!K15</f>
        <v>0</v>
      </c>
      <c r="M15" s="42">
        <f>'importacion Datos'!L15</f>
        <v>0</v>
      </c>
      <c r="N15" s="42">
        <f>'importacion Datos'!M15</f>
        <v>0</v>
      </c>
      <c r="O15" s="43">
        <f>SUM(C15:N15)</f>
        <v>3</v>
      </c>
      <c r="P15" s="32"/>
      <c r="Q15" s="57" t="s">
        <v>27</v>
      </c>
      <c r="R15" s="43">
        <v>300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f t="shared" si="0"/>
        <v>3</v>
      </c>
    </row>
    <row r="16" spans="2:24" ht="12.75">
      <c r="B16" s="19" t="s">
        <v>28</v>
      </c>
      <c r="C16" s="42">
        <f>'importacion Datos'!B16</f>
        <v>11184</v>
      </c>
      <c r="D16" s="42">
        <f>'importacion Datos'!C16</f>
        <v>11186</v>
      </c>
      <c r="E16" s="42">
        <f>'importacion Datos'!D16</f>
        <v>12802</v>
      </c>
      <c r="F16" s="42">
        <f>'importacion Datos'!E16</f>
        <v>12802</v>
      </c>
      <c r="G16" s="42">
        <f>'importacion Datos'!F16</f>
        <v>12802</v>
      </c>
      <c r="H16" s="42">
        <f>'importacion Datos'!G16</f>
        <v>12805</v>
      </c>
      <c r="I16" s="42">
        <f>'importacion Datos'!H16</f>
        <v>0</v>
      </c>
      <c r="J16" s="42">
        <f>'importacion Datos'!I16</f>
        <v>0</v>
      </c>
      <c r="K16" s="42">
        <f>'importacion Datos'!J16</f>
        <v>0</v>
      </c>
      <c r="L16" s="42">
        <f>'importacion Datos'!K16</f>
        <v>0</v>
      </c>
      <c r="M16" s="42">
        <f>'importacion Datos'!L16</f>
        <v>0</v>
      </c>
      <c r="N16" s="42">
        <f>'importacion Datos'!M16</f>
        <v>0</v>
      </c>
      <c r="O16" s="43">
        <f>N16</f>
        <v>0</v>
      </c>
      <c r="P16" s="32"/>
      <c r="Q16" s="57" t="s">
        <v>28</v>
      </c>
      <c r="R16" s="43">
        <v>7847</v>
      </c>
      <c r="S16" s="43">
        <v>8369</v>
      </c>
      <c r="T16" s="43">
        <v>8890</v>
      </c>
      <c r="U16" s="43">
        <v>9152</v>
      </c>
      <c r="V16" s="43">
        <v>9436</v>
      </c>
      <c r="W16" s="43">
        <v>11177</v>
      </c>
      <c r="X16" s="43">
        <f t="shared" si="0"/>
        <v>0</v>
      </c>
    </row>
    <row r="17" spans="2:24" ht="12.75">
      <c r="B17" s="19" t="s">
        <v>29</v>
      </c>
      <c r="C17" s="42">
        <f>'importacion Datos'!B17</f>
        <v>0</v>
      </c>
      <c r="D17" s="42">
        <f>'importacion Datos'!C17</f>
        <v>0</v>
      </c>
      <c r="E17" s="42">
        <f>'importacion Datos'!D17</f>
        <v>0</v>
      </c>
      <c r="F17" s="42">
        <f>'importacion Datos'!E17</f>
        <v>0</v>
      </c>
      <c r="G17" s="42">
        <f>'importacion Datos'!F17</f>
        <v>0</v>
      </c>
      <c r="H17" s="42">
        <f>'importacion Datos'!G17</f>
        <v>0</v>
      </c>
      <c r="I17" s="42">
        <f>'importacion Datos'!H17</f>
        <v>0</v>
      </c>
      <c r="J17" s="42">
        <f>'importacion Datos'!I17</f>
        <v>0</v>
      </c>
      <c r="K17" s="42">
        <f>'importacion Datos'!J17</f>
        <v>0</v>
      </c>
      <c r="L17" s="42">
        <f>'importacion Datos'!K17</f>
        <v>0</v>
      </c>
      <c r="M17" s="42">
        <f>'importacion Datos'!L17</f>
        <v>0</v>
      </c>
      <c r="N17" s="42">
        <f>'importacion Datos'!M17</f>
        <v>0</v>
      </c>
      <c r="O17" s="43">
        <f>SUM(C17:N17)</f>
        <v>0</v>
      </c>
      <c r="P17" s="32"/>
      <c r="Q17" s="57" t="s">
        <v>29</v>
      </c>
      <c r="R17" s="43">
        <v>6683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f t="shared" si="0"/>
        <v>0</v>
      </c>
    </row>
    <row r="18" spans="2:24" ht="12.75">
      <c r="B18" s="19" t="s">
        <v>30</v>
      </c>
      <c r="C18" s="42">
        <f>'importacion Datos'!B18</f>
        <v>0</v>
      </c>
      <c r="D18" s="42">
        <f>'importacion Datos'!C18</f>
        <v>0</v>
      </c>
      <c r="E18" s="42">
        <f>'importacion Datos'!D18</f>
        <v>0</v>
      </c>
      <c r="F18" s="42">
        <f>'importacion Datos'!E18</f>
        <v>0</v>
      </c>
      <c r="G18" s="42">
        <f>'importacion Datos'!F18</f>
        <v>0</v>
      </c>
      <c r="H18" s="42">
        <f>'importacion Datos'!G18</f>
        <v>0</v>
      </c>
      <c r="I18" s="42">
        <f>'importacion Datos'!H18</f>
        <v>0</v>
      </c>
      <c r="J18" s="42">
        <f>'importacion Datos'!I18</f>
        <v>0</v>
      </c>
      <c r="K18" s="42">
        <f>'importacion Datos'!J18</f>
        <v>0</v>
      </c>
      <c r="L18" s="42">
        <f>'importacion Datos'!K18</f>
        <v>0</v>
      </c>
      <c r="M18" s="42">
        <f>'importacion Datos'!L18</f>
        <v>0</v>
      </c>
      <c r="N18" s="42">
        <f>'importacion Datos'!M18</f>
        <v>0</v>
      </c>
      <c r="O18" s="43">
        <f>SUM(C18:N18)</f>
        <v>0</v>
      </c>
      <c r="P18" s="32"/>
      <c r="Q18" s="57" t="s">
        <v>30</v>
      </c>
      <c r="R18" s="43">
        <v>50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f t="shared" si="0"/>
        <v>0</v>
      </c>
    </row>
    <row r="19" spans="2:24" ht="12.75">
      <c r="B19" s="19" t="s">
        <v>31</v>
      </c>
      <c r="C19" s="42">
        <f>'importacion Datos'!B19</f>
        <v>38</v>
      </c>
      <c r="D19" s="42">
        <f>'importacion Datos'!C19</f>
        <v>40</v>
      </c>
      <c r="E19" s="42">
        <f>'importacion Datos'!D19</f>
        <v>77</v>
      </c>
      <c r="F19" s="42">
        <f>'importacion Datos'!E19</f>
        <v>77</v>
      </c>
      <c r="G19" s="42">
        <f>'importacion Datos'!F19</f>
        <v>77</v>
      </c>
      <c r="H19" s="42">
        <f>'importacion Datos'!G19</f>
        <v>78</v>
      </c>
      <c r="I19" s="42">
        <f>'importacion Datos'!H19</f>
        <v>0</v>
      </c>
      <c r="J19" s="42">
        <f>'importacion Datos'!I19</f>
        <v>0</v>
      </c>
      <c r="K19" s="42">
        <f>'importacion Datos'!J19</f>
        <v>0</v>
      </c>
      <c r="L19" s="42">
        <f>'importacion Datos'!K19</f>
        <v>0</v>
      </c>
      <c r="M19" s="42">
        <f>'importacion Datos'!L19</f>
        <v>0</v>
      </c>
      <c r="N19" s="42">
        <f>'importacion Datos'!M19</f>
        <v>0</v>
      </c>
      <c r="O19" s="43">
        <f>N19</f>
        <v>0</v>
      </c>
      <c r="P19" s="32"/>
      <c r="Q19" s="57" t="s">
        <v>31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77</v>
      </c>
      <c r="X19" s="43">
        <f t="shared" si="0"/>
        <v>0</v>
      </c>
    </row>
    <row r="20" spans="2:24" ht="12.75">
      <c r="B20" s="23" t="s">
        <v>32</v>
      </c>
      <c r="C20" s="58">
        <f>'importacion Datos'!B20</f>
        <v>38</v>
      </c>
      <c r="D20" s="58">
        <f>'importacion Datos'!C20</f>
        <v>40</v>
      </c>
      <c r="E20" s="58">
        <f>'importacion Datos'!D20</f>
        <v>77</v>
      </c>
      <c r="F20" s="58">
        <f>'importacion Datos'!E20</f>
        <v>77</v>
      </c>
      <c r="G20" s="58">
        <f>'importacion Datos'!F20</f>
        <v>77</v>
      </c>
      <c r="H20" s="58">
        <f>'importacion Datos'!G20</f>
        <v>78</v>
      </c>
      <c r="I20" s="58">
        <f>'importacion Datos'!H20</f>
        <v>0</v>
      </c>
      <c r="J20" s="58">
        <f>'importacion Datos'!I20</f>
        <v>0</v>
      </c>
      <c r="K20" s="58">
        <f>'importacion Datos'!J20</f>
        <v>0</v>
      </c>
      <c r="L20" s="58">
        <f>'importacion Datos'!K20</f>
        <v>0</v>
      </c>
      <c r="M20" s="58">
        <f>'importacion Datos'!L20</f>
        <v>0</v>
      </c>
      <c r="N20" s="58">
        <f>'importacion Datos'!M20</f>
        <v>0</v>
      </c>
      <c r="O20" s="59">
        <f>N20</f>
        <v>0</v>
      </c>
      <c r="P20" s="32"/>
      <c r="Q20" s="60" t="s">
        <v>32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77</v>
      </c>
      <c r="X20" s="59">
        <f t="shared" si="0"/>
        <v>0</v>
      </c>
    </row>
    <row r="21" spans="2:23" ht="12.75">
      <c r="B21" s="26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5"/>
      <c r="P21" s="51"/>
      <c r="Q21" s="26" t="s">
        <v>33</v>
      </c>
      <c r="T21" s="55"/>
      <c r="U21" s="51"/>
      <c r="V21" s="51"/>
      <c r="W21" s="51"/>
    </row>
    <row r="22" spans="2:24" ht="12.75">
      <c r="B22" s="29" t="s">
        <v>34</v>
      </c>
      <c r="C22" s="62">
        <f>'importacion Datos'!B22</f>
        <v>704372.62</v>
      </c>
      <c r="D22" s="62">
        <f>'importacion Datos'!C22</f>
        <v>699993.92</v>
      </c>
      <c r="E22" s="62">
        <f>'importacion Datos'!D22</f>
        <v>838021.2</v>
      </c>
      <c r="F22" s="62">
        <f>'importacion Datos'!E22</f>
        <v>724385.2</v>
      </c>
      <c r="G22" s="62">
        <f>'importacion Datos'!F22</f>
        <v>715820</v>
      </c>
      <c r="H22" s="62">
        <f>'importacion Datos'!G22</f>
        <v>718745</v>
      </c>
      <c r="I22" s="62">
        <f>'importacion Datos'!H22</f>
        <v>0</v>
      </c>
      <c r="J22" s="62">
        <f>'importacion Datos'!I22</f>
        <v>0</v>
      </c>
      <c r="K22" s="62">
        <f>'importacion Datos'!J22</f>
        <v>0</v>
      </c>
      <c r="L22" s="62">
        <f>'importacion Datos'!K22</f>
        <v>0</v>
      </c>
      <c r="M22" s="62">
        <f>'importacion Datos'!L22</f>
        <v>0</v>
      </c>
      <c r="N22" s="62">
        <f>'importacion Datos'!M22</f>
        <v>0</v>
      </c>
      <c r="O22" s="31">
        <f>SUM(C22:N22)</f>
        <v>4401337.94</v>
      </c>
      <c r="P22" s="32"/>
      <c r="Q22" s="56" t="s">
        <v>34</v>
      </c>
      <c r="R22" s="31">
        <v>5474912.4</v>
      </c>
      <c r="S22" s="31">
        <v>4903719</v>
      </c>
      <c r="T22" s="31">
        <v>4314129</v>
      </c>
      <c r="U22" s="31">
        <v>7075221.42</v>
      </c>
      <c r="V22" s="31">
        <v>8223117.3500000015</v>
      </c>
      <c r="W22" s="31">
        <v>8606943.49</v>
      </c>
      <c r="X22" s="31">
        <f t="shared" si="0"/>
        <v>4401337.94</v>
      </c>
    </row>
    <row r="23" spans="2:24" ht="12.75">
      <c r="B23" s="19" t="s">
        <v>35</v>
      </c>
      <c r="C23" s="63">
        <f>'importacion Datos'!B23</f>
        <v>22910.42</v>
      </c>
      <c r="D23" s="63">
        <f>'importacion Datos'!C23</f>
        <v>23632.02</v>
      </c>
      <c r="E23" s="63">
        <f>'importacion Datos'!D23</f>
        <v>20913.74</v>
      </c>
      <c r="F23" s="63">
        <f>'importacion Datos'!E23</f>
        <v>10377.84</v>
      </c>
      <c r="G23" s="63">
        <f>'importacion Datos'!F23</f>
        <v>5762</v>
      </c>
      <c r="H23" s="63">
        <f>'importacion Datos'!G23</f>
        <v>5120</v>
      </c>
      <c r="I23" s="63">
        <f>'importacion Datos'!H23</f>
        <v>0</v>
      </c>
      <c r="J23" s="63">
        <f>'importacion Datos'!I23</f>
        <v>0</v>
      </c>
      <c r="K23" s="63">
        <f>'importacion Datos'!J23</f>
        <v>0</v>
      </c>
      <c r="L23" s="63">
        <f>'importacion Datos'!K23</f>
        <v>0</v>
      </c>
      <c r="M23" s="63">
        <f>'importacion Datos'!L23</f>
        <v>0</v>
      </c>
      <c r="N23" s="63">
        <f>'importacion Datos'!M23</f>
        <v>0</v>
      </c>
      <c r="O23" s="43">
        <f>SUM(C23:N23)</f>
        <v>88716.02</v>
      </c>
      <c r="P23" s="32"/>
      <c r="Q23" s="57" t="s">
        <v>35</v>
      </c>
      <c r="R23" s="43">
        <v>31536</v>
      </c>
      <c r="S23" s="43">
        <v>28908</v>
      </c>
      <c r="T23" s="43">
        <v>26280</v>
      </c>
      <c r="U23" s="43">
        <v>289487.16</v>
      </c>
      <c r="V23" s="43">
        <v>275035.59</v>
      </c>
      <c r="W23" s="43">
        <v>284885.2</v>
      </c>
      <c r="X23" s="43">
        <f t="shared" si="0"/>
        <v>88716.02</v>
      </c>
    </row>
    <row r="24" spans="2:24" ht="12.75">
      <c r="B24" s="19" t="s">
        <v>36</v>
      </c>
      <c r="C24" s="63">
        <f>'importacion Datos'!B24</f>
        <v>681462.2</v>
      </c>
      <c r="D24" s="63">
        <f>'importacion Datos'!C24</f>
        <v>679361.9</v>
      </c>
      <c r="E24" s="63">
        <f>'importacion Datos'!D24</f>
        <v>817107.46</v>
      </c>
      <c r="F24" s="63">
        <f>'importacion Datos'!E24</f>
        <v>714007.36</v>
      </c>
      <c r="G24" s="63">
        <f>'importacion Datos'!F24</f>
        <v>710058</v>
      </c>
      <c r="H24" s="63">
        <f>'importacion Datos'!G24</f>
        <v>713625</v>
      </c>
      <c r="I24" s="63">
        <f>'importacion Datos'!H24</f>
        <v>0</v>
      </c>
      <c r="J24" s="63">
        <f>'importacion Datos'!I24</f>
        <v>0</v>
      </c>
      <c r="K24" s="63">
        <f>'importacion Datos'!J24</f>
        <v>0</v>
      </c>
      <c r="L24" s="63">
        <f>'importacion Datos'!K24</f>
        <v>0</v>
      </c>
      <c r="M24" s="63">
        <f>'importacion Datos'!L24</f>
        <v>0</v>
      </c>
      <c r="N24" s="63">
        <f>'importacion Datos'!M24</f>
        <v>0</v>
      </c>
      <c r="O24" s="43">
        <f>SUM(C24:N24)</f>
        <v>4315621.92</v>
      </c>
      <c r="P24" s="32"/>
      <c r="Q24" s="57" t="s">
        <v>36</v>
      </c>
      <c r="R24" s="43">
        <v>5443376.4</v>
      </c>
      <c r="S24" s="43">
        <v>4874811</v>
      </c>
      <c r="T24" s="43">
        <v>4306245</v>
      </c>
      <c r="U24" s="43">
        <v>7075221.42</v>
      </c>
      <c r="V24" s="43">
        <v>7948081.759999999</v>
      </c>
      <c r="W24" s="43">
        <v>8322228.18</v>
      </c>
      <c r="X24" s="43">
        <f t="shared" si="0"/>
        <v>4315621.92</v>
      </c>
    </row>
    <row r="25" spans="2:24" ht="12.75">
      <c r="B25" s="23" t="s">
        <v>37</v>
      </c>
      <c r="C25" s="64">
        <f>'importacion Datos'!B25</f>
        <v>513942.14</v>
      </c>
      <c r="D25" s="64">
        <f>'importacion Datos'!C25</f>
        <v>509512.81</v>
      </c>
      <c r="E25" s="64">
        <f>'importacion Datos'!D25</f>
        <v>838021.2</v>
      </c>
      <c r="F25" s="64">
        <f>'importacion Datos'!E25</f>
        <v>724385.2</v>
      </c>
      <c r="G25" s="64">
        <f>'importacion Datos'!F25</f>
        <v>715820</v>
      </c>
      <c r="H25" s="64">
        <f>'importacion Datos'!G25</f>
        <v>718745</v>
      </c>
      <c r="I25" s="64">
        <f>'importacion Datos'!H25</f>
        <v>0</v>
      </c>
      <c r="J25" s="64">
        <f>'importacion Datos'!I25</f>
        <v>0</v>
      </c>
      <c r="K25" s="64">
        <f>'importacion Datos'!J25</f>
        <v>0</v>
      </c>
      <c r="L25" s="64">
        <f>'importacion Datos'!K25</f>
        <v>0</v>
      </c>
      <c r="M25" s="64">
        <f>'importacion Datos'!L25</f>
        <v>0</v>
      </c>
      <c r="N25" s="64">
        <f>'importacion Datos'!M25</f>
        <v>0</v>
      </c>
      <c r="O25" s="59">
        <f>SUM(C25:N25)</f>
        <v>4020426.35</v>
      </c>
      <c r="P25" s="32"/>
      <c r="Q25" s="60" t="s">
        <v>37</v>
      </c>
      <c r="R25" s="59">
        <v>5474912.4</v>
      </c>
      <c r="S25" s="59">
        <v>4782796</v>
      </c>
      <c r="T25" s="59">
        <v>4090680</v>
      </c>
      <c r="U25" s="59">
        <v>5697192.74</v>
      </c>
      <c r="V25" s="59">
        <v>5786873.88</v>
      </c>
      <c r="W25" s="59">
        <v>6274805.319999999</v>
      </c>
      <c r="X25" s="59">
        <f t="shared" si="0"/>
        <v>4020426.35</v>
      </c>
    </row>
    <row r="26" spans="2:23" ht="12.75">
      <c r="B26" s="26" t="s">
        <v>38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55" t="s">
        <v>0</v>
      </c>
      <c r="P26" s="51"/>
      <c r="Q26" s="26" t="s">
        <v>38</v>
      </c>
      <c r="T26" s="55" t="s">
        <v>0</v>
      </c>
      <c r="U26" s="51"/>
      <c r="V26" s="51"/>
      <c r="W26" s="51"/>
    </row>
    <row r="27" spans="2:24" ht="12.75">
      <c r="B27" s="29" t="s">
        <v>39</v>
      </c>
      <c r="C27" s="65">
        <v>6</v>
      </c>
      <c r="D27" s="65">
        <v>6</v>
      </c>
      <c r="E27" s="65">
        <v>6</v>
      </c>
      <c r="F27" s="65">
        <v>6</v>
      </c>
      <c r="G27" s="65">
        <v>6</v>
      </c>
      <c r="H27" s="65">
        <v>6</v>
      </c>
      <c r="I27" s="65">
        <v>6</v>
      </c>
      <c r="J27" s="65">
        <v>6</v>
      </c>
      <c r="K27" s="65">
        <v>6</v>
      </c>
      <c r="L27" s="65">
        <v>6</v>
      </c>
      <c r="M27" s="65">
        <v>6</v>
      </c>
      <c r="N27" s="65">
        <v>6</v>
      </c>
      <c r="O27" s="66">
        <f aca="true" t="shared" si="1" ref="O27:O33">SUM(C27:N27)</f>
        <v>72</v>
      </c>
      <c r="P27" s="51"/>
      <c r="Q27" s="56" t="s">
        <v>39</v>
      </c>
      <c r="R27" s="67">
        <v>60</v>
      </c>
      <c r="S27" s="67">
        <v>60</v>
      </c>
      <c r="T27" s="67">
        <v>60</v>
      </c>
      <c r="U27" s="67">
        <v>70</v>
      </c>
      <c r="V27" s="67">
        <v>72</v>
      </c>
      <c r="W27" s="67">
        <v>72</v>
      </c>
      <c r="X27" s="67">
        <f t="shared" si="0"/>
        <v>72</v>
      </c>
    </row>
    <row r="28" spans="2:24" ht="12.75">
      <c r="B28" s="19" t="s">
        <v>40</v>
      </c>
      <c r="C28" s="68">
        <f>'importacion Datos'!B28</f>
        <v>0</v>
      </c>
      <c r="D28" s="68">
        <f>'importacion Datos'!C28</f>
        <v>0</v>
      </c>
      <c r="E28" s="68">
        <f>'importacion Datos'!D28</f>
        <v>0</v>
      </c>
      <c r="F28" s="68">
        <f>'importacion Datos'!E28</f>
        <v>0</v>
      </c>
      <c r="G28" s="68">
        <f>'importacion Datos'!F28</f>
        <v>0</v>
      </c>
      <c r="H28" s="68">
        <f>'importacion Datos'!G28</f>
        <v>0</v>
      </c>
      <c r="I28" s="68">
        <f>'importacion Datos'!H28</f>
        <v>0</v>
      </c>
      <c r="J28" s="68">
        <f>'importacion Datos'!I28</f>
        <v>0</v>
      </c>
      <c r="K28" s="68">
        <f>'importacion Datos'!J28</f>
        <v>0</v>
      </c>
      <c r="L28" s="68">
        <f>'importacion Datos'!K28</f>
        <v>0</v>
      </c>
      <c r="M28" s="68">
        <f>'importacion Datos'!L28</f>
        <v>0</v>
      </c>
      <c r="N28" s="68">
        <f>'importacion Datos'!M28</f>
        <v>0</v>
      </c>
      <c r="O28" s="69">
        <f t="shared" si="1"/>
        <v>0</v>
      </c>
      <c r="P28" s="51"/>
      <c r="Q28" s="57" t="s">
        <v>40</v>
      </c>
      <c r="R28" s="69">
        <v>12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f t="shared" si="0"/>
        <v>0</v>
      </c>
    </row>
    <row r="29" spans="2:24" ht="12.75">
      <c r="B29" s="19" t="s">
        <v>41</v>
      </c>
      <c r="C29" s="68">
        <f>'importacion Datos'!B29</f>
        <v>0</v>
      </c>
      <c r="D29" s="68">
        <f>'importacion Datos'!C29</f>
        <v>0</v>
      </c>
      <c r="E29" s="68">
        <f>'importacion Datos'!D29</f>
        <v>0</v>
      </c>
      <c r="F29" s="68">
        <f>'importacion Datos'!E29</f>
        <v>0</v>
      </c>
      <c r="G29" s="68">
        <f>'importacion Datos'!F29</f>
        <v>0</v>
      </c>
      <c r="H29" s="68">
        <f>'importacion Datos'!G29</f>
        <v>0</v>
      </c>
      <c r="I29" s="68">
        <f>'importacion Datos'!H29</f>
        <v>0</v>
      </c>
      <c r="J29" s="68">
        <f>'importacion Datos'!I29</f>
        <v>0</v>
      </c>
      <c r="K29" s="68">
        <f>'importacion Datos'!J29</f>
        <v>0</v>
      </c>
      <c r="L29" s="68">
        <f>'importacion Datos'!K29</f>
        <v>0</v>
      </c>
      <c r="M29" s="68">
        <f>'importacion Datos'!L29</f>
        <v>0</v>
      </c>
      <c r="N29" s="68">
        <f>'importacion Datos'!M29</f>
        <v>0</v>
      </c>
      <c r="O29" s="69">
        <f t="shared" si="1"/>
        <v>0</v>
      </c>
      <c r="P29" s="51"/>
      <c r="Q29" s="57" t="s">
        <v>41</v>
      </c>
      <c r="R29" s="69">
        <v>12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f t="shared" si="0"/>
        <v>0</v>
      </c>
    </row>
    <row r="30" spans="2:24" ht="12.75">
      <c r="B30" s="19" t="s">
        <v>42</v>
      </c>
      <c r="C30" s="68">
        <f>'importacion Datos'!B30</f>
        <v>0</v>
      </c>
      <c r="D30" s="68">
        <f>'importacion Datos'!C30</f>
        <v>0</v>
      </c>
      <c r="E30" s="68">
        <f>'importacion Datos'!D30</f>
        <v>0</v>
      </c>
      <c r="F30" s="68">
        <f>'importacion Datos'!E30</f>
        <v>0</v>
      </c>
      <c r="G30" s="68">
        <f>'importacion Datos'!F30</f>
        <v>0</v>
      </c>
      <c r="H30" s="68">
        <f>'importacion Datos'!G30</f>
        <v>0</v>
      </c>
      <c r="I30" s="68">
        <f>'importacion Datos'!H30</f>
        <v>0</v>
      </c>
      <c r="J30" s="68">
        <f>'importacion Datos'!I30</f>
        <v>0</v>
      </c>
      <c r="K30" s="68">
        <f>'importacion Datos'!J30</f>
        <v>0</v>
      </c>
      <c r="L30" s="68">
        <f>'importacion Datos'!K30</f>
        <v>0</v>
      </c>
      <c r="M30" s="68">
        <f>'importacion Datos'!L30</f>
        <v>0</v>
      </c>
      <c r="N30" s="68">
        <f>'importacion Datos'!M30</f>
        <v>0</v>
      </c>
      <c r="O30" s="69">
        <f t="shared" si="1"/>
        <v>0</v>
      </c>
      <c r="P30" s="51"/>
      <c r="Q30" s="57" t="s">
        <v>42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f t="shared" si="0"/>
        <v>0</v>
      </c>
    </row>
    <row r="31" spans="2:24" ht="12.75">
      <c r="B31" s="19" t="s">
        <v>43</v>
      </c>
      <c r="C31" s="68">
        <f>'importacion Datos'!B31</f>
        <v>0</v>
      </c>
      <c r="D31" s="68">
        <f>'importacion Datos'!C31</f>
        <v>0</v>
      </c>
      <c r="E31" s="68">
        <f>'importacion Datos'!D31</f>
        <v>0</v>
      </c>
      <c r="F31" s="68">
        <f>'importacion Datos'!E31</f>
        <v>0</v>
      </c>
      <c r="G31" s="68">
        <f>'importacion Datos'!F31</f>
        <v>0</v>
      </c>
      <c r="H31" s="68">
        <f>'importacion Datos'!G31</f>
        <v>0</v>
      </c>
      <c r="I31" s="68">
        <f>'importacion Datos'!H31</f>
        <v>0</v>
      </c>
      <c r="J31" s="68">
        <f>'importacion Datos'!I31</f>
        <v>0</v>
      </c>
      <c r="K31" s="68">
        <f>'importacion Datos'!J31</f>
        <v>0</v>
      </c>
      <c r="L31" s="68">
        <f>'importacion Datos'!K31</f>
        <v>0</v>
      </c>
      <c r="M31" s="68">
        <f>'importacion Datos'!L31</f>
        <v>0</v>
      </c>
      <c r="N31" s="68">
        <f>'importacion Datos'!M31</f>
        <v>0</v>
      </c>
      <c r="O31" s="69">
        <f t="shared" si="1"/>
        <v>0</v>
      </c>
      <c r="P31" s="51"/>
      <c r="Q31" s="57" t="s">
        <v>43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f t="shared" si="0"/>
        <v>0</v>
      </c>
    </row>
    <row r="32" spans="2:24" ht="12.75">
      <c r="B32" s="19" t="s">
        <v>44</v>
      </c>
      <c r="C32" s="68">
        <f>'importacion Datos'!B32</f>
        <v>0</v>
      </c>
      <c r="D32" s="68">
        <f>'importacion Datos'!C32</f>
        <v>0</v>
      </c>
      <c r="E32" s="68">
        <f>'importacion Datos'!D32</f>
        <v>0</v>
      </c>
      <c r="F32" s="68">
        <f>'importacion Datos'!E32</f>
        <v>0</v>
      </c>
      <c r="G32" s="68">
        <f>'importacion Datos'!F32</f>
        <v>0</v>
      </c>
      <c r="H32" s="68">
        <f>'importacion Datos'!G32</f>
        <v>0</v>
      </c>
      <c r="I32" s="68">
        <f>'importacion Datos'!H32</f>
        <v>0</v>
      </c>
      <c r="J32" s="68">
        <f>'importacion Datos'!I32</f>
        <v>0</v>
      </c>
      <c r="K32" s="68">
        <f>'importacion Datos'!J32</f>
        <v>0</v>
      </c>
      <c r="L32" s="68">
        <f>'importacion Datos'!K32</f>
        <v>0</v>
      </c>
      <c r="M32" s="68">
        <f>'importacion Datos'!L32</f>
        <v>0</v>
      </c>
      <c r="N32" s="68">
        <f>'importacion Datos'!M32</f>
        <v>0</v>
      </c>
      <c r="O32" s="69">
        <f t="shared" si="1"/>
        <v>0</v>
      </c>
      <c r="P32" s="51"/>
      <c r="Q32" s="57" t="s">
        <v>44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f t="shared" si="0"/>
        <v>0</v>
      </c>
    </row>
    <row r="33" spans="2:24" ht="12.75">
      <c r="B33" s="23" t="s">
        <v>45</v>
      </c>
      <c r="C33" s="70">
        <f>'importacion Datos'!B33</f>
        <v>0</v>
      </c>
      <c r="D33" s="70">
        <f>'importacion Datos'!C33</f>
        <v>0</v>
      </c>
      <c r="E33" s="70">
        <f>'importacion Datos'!D33</f>
        <v>0</v>
      </c>
      <c r="F33" s="70">
        <f>'importacion Datos'!E33</f>
        <v>0</v>
      </c>
      <c r="G33" s="70">
        <f>'importacion Datos'!F33</f>
        <v>0</v>
      </c>
      <c r="H33" s="70">
        <f>'importacion Datos'!G33</f>
        <v>0</v>
      </c>
      <c r="I33" s="70">
        <f>'importacion Datos'!H33</f>
        <v>0</v>
      </c>
      <c r="J33" s="70">
        <f>'importacion Datos'!I33</f>
        <v>0</v>
      </c>
      <c r="K33" s="70">
        <f>'importacion Datos'!J33</f>
        <v>0</v>
      </c>
      <c r="L33" s="70">
        <f>'importacion Datos'!K33</f>
        <v>0</v>
      </c>
      <c r="M33" s="70">
        <f>'importacion Datos'!L33</f>
        <v>0</v>
      </c>
      <c r="N33" s="70">
        <f>'importacion Datos'!M33</f>
        <v>0</v>
      </c>
      <c r="O33" s="50">
        <f t="shared" si="1"/>
        <v>0</v>
      </c>
      <c r="P33" s="51"/>
      <c r="Q33" s="60" t="s">
        <v>45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f t="shared" si="0"/>
        <v>0</v>
      </c>
    </row>
    <row r="34" spans="2:23" ht="12.75">
      <c r="B34" s="26" t="s">
        <v>46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55" t="s">
        <v>0</v>
      </c>
      <c r="P34" s="51"/>
      <c r="Q34" s="26" t="s">
        <v>46</v>
      </c>
      <c r="T34" s="55" t="s">
        <v>0</v>
      </c>
      <c r="U34" s="51"/>
      <c r="V34" s="51"/>
      <c r="W34" s="51"/>
    </row>
    <row r="35" spans="2:24" ht="12.75">
      <c r="B35" s="29" t="s">
        <v>47</v>
      </c>
      <c r="C35" s="62">
        <f>'importacion Datos'!B35</f>
        <v>1262</v>
      </c>
      <c r="D35" s="62">
        <f>'importacion Datos'!C35</f>
        <v>1262</v>
      </c>
      <c r="E35" s="62">
        <f>'importacion Datos'!D35</f>
        <v>1462</v>
      </c>
      <c r="F35" s="62">
        <f>'importacion Datos'!E35</f>
        <v>1462</v>
      </c>
      <c r="G35" s="62">
        <f>'importacion Datos'!F35</f>
        <v>1462</v>
      </c>
      <c r="H35" s="62">
        <f>'importacion Datos'!G35</f>
        <v>1462</v>
      </c>
      <c r="I35" s="62">
        <f>'importacion Datos'!H35</f>
        <v>0</v>
      </c>
      <c r="J35" s="62">
        <f>'importacion Datos'!I35</f>
        <v>0</v>
      </c>
      <c r="K35" s="62">
        <f>'importacion Datos'!J35</f>
        <v>0</v>
      </c>
      <c r="L35" s="62">
        <f>'importacion Datos'!K35</f>
        <v>0</v>
      </c>
      <c r="M35" s="62">
        <f>'importacion Datos'!L35</f>
        <v>0</v>
      </c>
      <c r="N35" s="62">
        <f>'importacion Datos'!M35</f>
        <v>0</v>
      </c>
      <c r="O35" s="31">
        <f>AVERAGE(C35:N35)</f>
        <v>697.6666666666666</v>
      </c>
      <c r="P35" s="32"/>
      <c r="Q35" s="56" t="s">
        <v>47</v>
      </c>
      <c r="R35" s="31">
        <v>700</v>
      </c>
      <c r="S35" s="31">
        <v>700</v>
      </c>
      <c r="T35" s="31">
        <v>0</v>
      </c>
      <c r="U35" s="31">
        <v>0</v>
      </c>
      <c r="V35" s="31">
        <v>0</v>
      </c>
      <c r="W35" s="31">
        <v>0</v>
      </c>
      <c r="X35" s="31">
        <f t="shared" si="0"/>
        <v>697.6666666666666</v>
      </c>
    </row>
    <row r="36" spans="2:24" ht="12.75">
      <c r="B36" s="19" t="s">
        <v>48</v>
      </c>
      <c r="C36" s="63">
        <f>'importacion Datos'!B36</f>
        <v>2919</v>
      </c>
      <c r="D36" s="63">
        <f>'importacion Datos'!C36</f>
        <v>2919</v>
      </c>
      <c r="E36" s="63">
        <f>'importacion Datos'!D36</f>
        <v>5435</v>
      </c>
      <c r="F36" s="63">
        <f>'importacion Datos'!E36</f>
        <v>5435</v>
      </c>
      <c r="G36" s="63">
        <f>'importacion Datos'!F36</f>
        <v>5435</v>
      </c>
      <c r="H36" s="63">
        <f>'importacion Datos'!G36</f>
        <v>5441</v>
      </c>
      <c r="I36" s="63">
        <f>'importacion Datos'!H36</f>
        <v>0</v>
      </c>
      <c r="J36" s="63">
        <f>'importacion Datos'!I36</f>
        <v>0</v>
      </c>
      <c r="K36" s="63">
        <f>'importacion Datos'!J36</f>
        <v>0</v>
      </c>
      <c r="L36" s="63">
        <f>'importacion Datos'!K36</f>
        <v>0</v>
      </c>
      <c r="M36" s="63">
        <f>'importacion Datos'!L36</f>
        <v>0</v>
      </c>
      <c r="N36" s="63">
        <f>'importacion Datos'!M36</f>
        <v>0</v>
      </c>
      <c r="O36" s="43">
        <f>AVERAGE(C36:N36)</f>
        <v>2298.6666666666665</v>
      </c>
      <c r="P36" s="32"/>
      <c r="Q36" s="57" t="s">
        <v>48</v>
      </c>
      <c r="R36" s="43">
        <v>5000</v>
      </c>
      <c r="S36" s="43">
        <v>5000</v>
      </c>
      <c r="T36" s="43">
        <v>127.5</v>
      </c>
      <c r="U36" s="43">
        <v>1605</v>
      </c>
      <c r="V36" s="43">
        <v>1550</v>
      </c>
      <c r="W36" s="43">
        <v>0</v>
      </c>
      <c r="X36" s="43">
        <f t="shared" si="0"/>
        <v>2298.6666666666665</v>
      </c>
    </row>
    <row r="37" spans="2:24" ht="12.75">
      <c r="B37" s="19" t="s">
        <v>49</v>
      </c>
      <c r="C37" s="63">
        <f>'importacion Datos'!B37</f>
        <v>16014</v>
      </c>
      <c r="D37" s="63">
        <f>'importacion Datos'!C37</f>
        <v>16014</v>
      </c>
      <c r="E37" s="63">
        <f>'importacion Datos'!D37</f>
        <v>6203</v>
      </c>
      <c r="F37" s="63">
        <f>'importacion Datos'!E37</f>
        <v>6203</v>
      </c>
      <c r="G37" s="63">
        <f>'importacion Datos'!F37</f>
        <v>6203</v>
      </c>
      <c r="H37" s="63">
        <f>'importacion Datos'!G37</f>
        <v>7004</v>
      </c>
      <c r="I37" s="63">
        <f>'importacion Datos'!H37</f>
        <v>0</v>
      </c>
      <c r="J37" s="63">
        <f>'importacion Datos'!I37</f>
        <v>0</v>
      </c>
      <c r="K37" s="63">
        <f>'importacion Datos'!J37</f>
        <v>0</v>
      </c>
      <c r="L37" s="63">
        <f>'importacion Datos'!K37</f>
        <v>0</v>
      </c>
      <c r="M37" s="63">
        <f>'importacion Datos'!L37</f>
        <v>0</v>
      </c>
      <c r="N37" s="63">
        <f>'importacion Datos'!M37</f>
        <v>0</v>
      </c>
      <c r="O37" s="43">
        <f>AVERAGE(C37:N37)</f>
        <v>4803.416666666667</v>
      </c>
      <c r="P37" s="32"/>
      <c r="Q37" s="57" t="s">
        <v>49</v>
      </c>
      <c r="R37" s="43">
        <v>8880</v>
      </c>
      <c r="S37" s="43">
        <v>8880</v>
      </c>
      <c r="T37" s="43">
        <v>8528.75</v>
      </c>
      <c r="U37" s="43">
        <v>7765</v>
      </c>
      <c r="V37" s="43">
        <v>7661</v>
      </c>
      <c r="W37" s="43">
        <v>0</v>
      </c>
      <c r="X37" s="43">
        <f t="shared" si="0"/>
        <v>4803.416666666667</v>
      </c>
    </row>
    <row r="38" spans="2:24" ht="12.75">
      <c r="B38" s="23" t="s">
        <v>50</v>
      </c>
      <c r="C38" s="64">
        <f>'importacion Datos'!B38</f>
        <v>18933</v>
      </c>
      <c r="D38" s="64">
        <f>'importacion Datos'!C38</f>
        <v>18933</v>
      </c>
      <c r="E38" s="64">
        <f>'importacion Datos'!D38</f>
        <v>12198</v>
      </c>
      <c r="F38" s="64">
        <f>'importacion Datos'!E38</f>
        <v>12217</v>
      </c>
      <c r="G38" s="64">
        <f>'importacion Datos'!F38</f>
        <v>12236</v>
      </c>
      <c r="H38" s="64">
        <f>'importacion Datos'!G38</f>
        <v>11413</v>
      </c>
      <c r="I38" s="64">
        <f>'importacion Datos'!H38</f>
        <v>0</v>
      </c>
      <c r="J38" s="64">
        <f>'importacion Datos'!I38</f>
        <v>0</v>
      </c>
      <c r="K38" s="64">
        <f>'importacion Datos'!J38</f>
        <v>0</v>
      </c>
      <c r="L38" s="64">
        <f>'importacion Datos'!K38</f>
        <v>0</v>
      </c>
      <c r="M38" s="64">
        <f>'importacion Datos'!L38</f>
        <v>0</v>
      </c>
      <c r="N38" s="64">
        <f>'importacion Datos'!M38</f>
        <v>0</v>
      </c>
      <c r="O38" s="59">
        <f>AVERAGE(C38:N38)</f>
        <v>7160.833333333333</v>
      </c>
      <c r="P38" s="32"/>
      <c r="Q38" s="60" t="s">
        <v>50</v>
      </c>
      <c r="R38" s="59">
        <v>0</v>
      </c>
      <c r="S38" s="59">
        <v>667</v>
      </c>
      <c r="T38" s="59">
        <v>7174.25</v>
      </c>
      <c r="U38" s="59">
        <v>6450</v>
      </c>
      <c r="V38" s="59">
        <v>6550.916666666667</v>
      </c>
      <c r="W38" s="59">
        <v>0</v>
      </c>
      <c r="X38" s="59">
        <f t="shared" si="0"/>
        <v>7160.833333333333</v>
      </c>
    </row>
    <row r="39" spans="2:23" ht="12.75">
      <c r="B39" s="26" t="s">
        <v>51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5" t="s">
        <v>0</v>
      </c>
      <c r="P39" s="51"/>
      <c r="Q39" s="26" t="s">
        <v>51</v>
      </c>
      <c r="T39" s="55" t="s">
        <v>0</v>
      </c>
      <c r="U39" s="51"/>
      <c r="V39" s="51"/>
      <c r="W39" s="51"/>
    </row>
    <row r="40" spans="2:24" ht="12.75">
      <c r="B40" s="29" t="s">
        <v>52</v>
      </c>
      <c r="C40" s="65">
        <f>'importacion Datos'!B40</f>
        <v>53</v>
      </c>
      <c r="D40" s="65">
        <f>'importacion Datos'!C40</f>
        <v>52</v>
      </c>
      <c r="E40" s="65">
        <f>'importacion Datos'!D40</f>
        <v>67</v>
      </c>
      <c r="F40" s="65">
        <f>'importacion Datos'!E40</f>
        <v>67</v>
      </c>
      <c r="G40" s="65">
        <f>'importacion Datos'!F40</f>
        <v>67</v>
      </c>
      <c r="H40" s="65">
        <f>'importacion Datos'!G40</f>
        <v>67</v>
      </c>
      <c r="I40" s="65">
        <f>'importacion Datos'!H40</f>
        <v>0</v>
      </c>
      <c r="J40" s="65">
        <f>'importacion Datos'!I40</f>
        <v>0</v>
      </c>
      <c r="K40" s="65">
        <f>'importacion Datos'!J40</f>
        <v>0</v>
      </c>
      <c r="L40" s="65">
        <f>'importacion Datos'!K40</f>
        <v>0</v>
      </c>
      <c r="M40" s="65">
        <f>'importacion Datos'!L40</f>
        <v>0</v>
      </c>
      <c r="N40" s="65">
        <f>'importacion Datos'!M40</f>
        <v>0</v>
      </c>
      <c r="O40" s="71">
        <f>N40</f>
        <v>0</v>
      </c>
      <c r="P40" s="72"/>
      <c r="Q40" s="56" t="s">
        <v>52</v>
      </c>
      <c r="R40" s="71">
        <v>80</v>
      </c>
      <c r="S40" s="71">
        <v>80</v>
      </c>
      <c r="T40" s="71">
        <v>78</v>
      </c>
      <c r="U40" s="71">
        <v>79</v>
      </c>
      <c r="V40" s="71">
        <v>53</v>
      </c>
      <c r="W40" s="71">
        <v>53</v>
      </c>
      <c r="X40" s="71">
        <f t="shared" si="0"/>
        <v>0</v>
      </c>
    </row>
    <row r="41" spans="2:24" ht="12.75">
      <c r="B41" s="19" t="s">
        <v>53</v>
      </c>
      <c r="C41" s="68">
        <f>'importacion Datos'!B41</f>
        <v>12</v>
      </c>
      <c r="D41" s="68">
        <f>'importacion Datos'!C41</f>
        <v>12</v>
      </c>
      <c r="E41" s="68">
        <f>'importacion Datos'!D41</f>
        <v>16</v>
      </c>
      <c r="F41" s="68">
        <f>'importacion Datos'!E41</f>
        <v>16</v>
      </c>
      <c r="G41" s="68">
        <f>'importacion Datos'!F41</f>
        <v>16</v>
      </c>
      <c r="H41" s="68">
        <f>'importacion Datos'!G41</f>
        <v>16</v>
      </c>
      <c r="I41" s="68">
        <f>'importacion Datos'!H41</f>
        <v>0</v>
      </c>
      <c r="J41" s="68">
        <f>'importacion Datos'!I41</f>
        <v>0</v>
      </c>
      <c r="K41" s="68">
        <f>'importacion Datos'!J41</f>
        <v>0</v>
      </c>
      <c r="L41" s="68">
        <f>'importacion Datos'!K41</f>
        <v>0</v>
      </c>
      <c r="M41" s="68">
        <f>'importacion Datos'!L41</f>
        <v>0</v>
      </c>
      <c r="N41" s="68">
        <f>'importacion Datos'!M41</f>
        <v>0</v>
      </c>
      <c r="O41" s="73">
        <f>N41</f>
        <v>0</v>
      </c>
      <c r="P41" s="72"/>
      <c r="Q41" s="57" t="s">
        <v>53</v>
      </c>
      <c r="R41" s="73">
        <v>47</v>
      </c>
      <c r="S41" s="73">
        <v>47</v>
      </c>
      <c r="T41" s="73">
        <v>13</v>
      </c>
      <c r="U41" s="73">
        <v>14</v>
      </c>
      <c r="V41" s="73">
        <v>12</v>
      </c>
      <c r="W41" s="73">
        <v>12</v>
      </c>
      <c r="X41" s="73">
        <f t="shared" si="0"/>
        <v>0</v>
      </c>
    </row>
    <row r="42" spans="2:24" ht="12.75">
      <c r="B42" s="23" t="s">
        <v>54</v>
      </c>
      <c r="C42" s="70">
        <f>'importacion Datos'!B42</f>
        <v>21</v>
      </c>
      <c r="D42" s="70">
        <f>'importacion Datos'!C42</f>
        <v>24</v>
      </c>
      <c r="E42" s="70">
        <f>'importacion Datos'!D42</f>
        <v>39</v>
      </c>
      <c r="F42" s="70">
        <f>'importacion Datos'!E42</f>
        <v>39</v>
      </c>
      <c r="G42" s="70">
        <f>'importacion Datos'!F42</f>
        <v>39</v>
      </c>
      <c r="H42" s="70">
        <f>'importacion Datos'!G42</f>
        <v>39</v>
      </c>
      <c r="I42" s="70">
        <f>'importacion Datos'!H42</f>
        <v>0</v>
      </c>
      <c r="J42" s="70">
        <f>'importacion Datos'!I42</f>
        <v>0</v>
      </c>
      <c r="K42" s="70">
        <f>'importacion Datos'!J42</f>
        <v>0</v>
      </c>
      <c r="L42" s="70">
        <f>'importacion Datos'!K42</f>
        <v>0</v>
      </c>
      <c r="M42" s="70">
        <f>'importacion Datos'!L42</f>
        <v>0</v>
      </c>
      <c r="N42" s="70">
        <f>'importacion Datos'!M42</f>
        <v>0</v>
      </c>
      <c r="O42" s="74">
        <f>N42</f>
        <v>0</v>
      </c>
      <c r="P42" s="72"/>
      <c r="Q42" s="60" t="s">
        <v>54</v>
      </c>
      <c r="R42" s="74">
        <v>28</v>
      </c>
      <c r="S42" s="74">
        <v>28</v>
      </c>
      <c r="T42" s="74">
        <v>91</v>
      </c>
      <c r="U42" s="74">
        <v>35</v>
      </c>
      <c r="V42" s="74">
        <v>35</v>
      </c>
      <c r="W42" s="74">
        <v>19</v>
      </c>
      <c r="X42" s="74">
        <f t="shared" si="0"/>
        <v>0</v>
      </c>
    </row>
    <row r="43" spans="2:24" ht="12.75">
      <c r="B43" s="75" t="s">
        <v>55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7" t="s">
        <v>0</v>
      </c>
      <c r="P43" s="72"/>
      <c r="Q43" s="75" t="s">
        <v>55</v>
      </c>
      <c r="R43" s="77"/>
      <c r="S43" s="77"/>
      <c r="T43" s="77" t="s">
        <v>0</v>
      </c>
      <c r="U43" s="77"/>
      <c r="V43" s="77"/>
      <c r="W43" s="77"/>
      <c r="X43" s="77"/>
    </row>
    <row r="44" spans="2:24" ht="12.75">
      <c r="B44" s="78" t="s">
        <v>56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80" t="s">
        <v>0</v>
      </c>
      <c r="P44" s="72"/>
      <c r="Q44" s="78" t="s">
        <v>56</v>
      </c>
      <c r="R44" s="80"/>
      <c r="S44" s="80"/>
      <c r="T44" s="81" t="s">
        <v>0</v>
      </c>
      <c r="U44" s="81"/>
      <c r="V44" s="81"/>
      <c r="W44" s="81"/>
      <c r="X44" s="80"/>
    </row>
    <row r="45" spans="2:24" ht="12.75">
      <c r="B45" s="29" t="s">
        <v>57</v>
      </c>
      <c r="C45" s="82">
        <f>'importacion Datos'!B45</f>
        <v>467751.5</v>
      </c>
      <c r="D45" s="82">
        <f>'importacion Datos'!C45</f>
        <v>459125</v>
      </c>
      <c r="E45" s="82">
        <f>'importacion Datos'!D45</f>
        <v>563489.5</v>
      </c>
      <c r="F45" s="82">
        <f>'importacion Datos'!E45</f>
        <v>563489.5</v>
      </c>
      <c r="G45" s="82">
        <f>'importacion Datos'!F45</f>
        <v>563489.5</v>
      </c>
      <c r="H45" s="82">
        <f>'importacion Datos'!G45</f>
        <v>554578</v>
      </c>
      <c r="I45" s="82">
        <f>'importacion Datos'!H45</f>
        <v>0</v>
      </c>
      <c r="J45" s="82">
        <f>'importacion Datos'!I45</f>
        <v>0</v>
      </c>
      <c r="K45" s="82">
        <f>'importacion Datos'!J45</f>
        <v>0</v>
      </c>
      <c r="L45" s="82">
        <f>'importacion Datos'!K45</f>
        <v>0</v>
      </c>
      <c r="M45" s="82">
        <f>'importacion Datos'!L45</f>
        <v>0</v>
      </c>
      <c r="N45" s="82">
        <f>'importacion Datos'!M45</f>
        <v>0</v>
      </c>
      <c r="O45" s="83">
        <f aca="true" t="shared" si="2" ref="O45:O60">SUM(C45:N45)</f>
        <v>3171923</v>
      </c>
      <c r="P45" s="47"/>
      <c r="Q45" s="84" t="s">
        <v>57</v>
      </c>
      <c r="R45" s="85">
        <v>6925866.26666667</v>
      </c>
      <c r="S45" s="86">
        <v>6861369</v>
      </c>
      <c r="T45" s="87">
        <v>6796872</v>
      </c>
      <c r="U45" s="87">
        <v>6645497.49</v>
      </c>
      <c r="V45" s="88">
        <v>6068052.2700000005</v>
      </c>
      <c r="W45" s="88">
        <v>5969092</v>
      </c>
      <c r="X45" s="89">
        <f aca="true" t="shared" si="3" ref="X45:X86">O45</f>
        <v>3171923</v>
      </c>
    </row>
    <row r="46" spans="2:24" ht="12.75">
      <c r="B46" s="19" t="s">
        <v>58</v>
      </c>
      <c r="C46" s="90">
        <f>'importacion Datos'!B46</f>
        <v>1653229.31</v>
      </c>
      <c r="D46" s="90">
        <f>'importacion Datos'!C46</f>
        <v>1594256</v>
      </c>
      <c r="E46" s="90">
        <f>'importacion Datos'!D46</f>
        <v>2168570</v>
      </c>
      <c r="F46" s="90">
        <f>'importacion Datos'!E46</f>
        <v>2168570</v>
      </c>
      <c r="G46" s="90">
        <f>'importacion Datos'!F46</f>
        <v>2168570</v>
      </c>
      <c r="H46" s="90">
        <f>'importacion Datos'!G46</f>
        <v>2168570</v>
      </c>
      <c r="I46" s="90">
        <f>'importacion Datos'!H46</f>
        <v>0</v>
      </c>
      <c r="J46" s="90">
        <f>'importacion Datos'!I46</f>
        <v>0</v>
      </c>
      <c r="K46" s="90">
        <f>'importacion Datos'!J46</f>
        <v>0</v>
      </c>
      <c r="L46" s="90">
        <f>'importacion Datos'!K46</f>
        <v>0</v>
      </c>
      <c r="M46" s="90">
        <f>'importacion Datos'!L46</f>
        <v>0</v>
      </c>
      <c r="N46" s="90">
        <f>'importacion Datos'!M46</f>
        <v>0</v>
      </c>
      <c r="O46" s="46">
        <f t="shared" si="2"/>
        <v>11921765.31</v>
      </c>
      <c r="P46" s="47"/>
      <c r="Q46" s="91" t="s">
        <v>58</v>
      </c>
      <c r="R46" s="92">
        <v>20309774.04</v>
      </c>
      <c r="S46" s="93">
        <v>24366600</v>
      </c>
      <c r="T46" s="94">
        <v>28423333.03999999</v>
      </c>
      <c r="U46" s="94">
        <v>27809638.270000003</v>
      </c>
      <c r="V46" s="95">
        <v>26584682.82</v>
      </c>
      <c r="W46" s="95">
        <v>20104375.169999994</v>
      </c>
      <c r="X46" s="96">
        <f t="shared" si="3"/>
        <v>11921765.31</v>
      </c>
    </row>
    <row r="47" spans="2:24" ht="12.75">
      <c r="B47" s="19" t="s">
        <v>59</v>
      </c>
      <c r="C47" s="90">
        <f>'importacion Datos'!B47</f>
        <v>0</v>
      </c>
      <c r="D47" s="90">
        <f>'importacion Datos'!C47</f>
        <v>0</v>
      </c>
      <c r="E47" s="90">
        <f>'importacion Datos'!D47</f>
        <v>0</v>
      </c>
      <c r="F47" s="90">
        <f>'importacion Datos'!E47</f>
        <v>0</v>
      </c>
      <c r="G47" s="90">
        <f>'importacion Datos'!F47</f>
        <v>0</v>
      </c>
      <c r="H47" s="90">
        <f>'importacion Datos'!G47</f>
        <v>0</v>
      </c>
      <c r="I47" s="90">
        <f>'importacion Datos'!H47</f>
        <v>0</v>
      </c>
      <c r="J47" s="90">
        <f>'importacion Datos'!I47</f>
        <v>0</v>
      </c>
      <c r="K47" s="90">
        <f>'importacion Datos'!J47</f>
        <v>0</v>
      </c>
      <c r="L47" s="90">
        <f>'importacion Datos'!K47</f>
        <v>0</v>
      </c>
      <c r="M47" s="90">
        <f>'importacion Datos'!L47</f>
        <v>0</v>
      </c>
      <c r="N47" s="90">
        <f>'importacion Datos'!M47</f>
        <v>0</v>
      </c>
      <c r="O47" s="46">
        <f t="shared" si="2"/>
        <v>0</v>
      </c>
      <c r="P47" s="47"/>
      <c r="Q47" s="91" t="s">
        <v>59</v>
      </c>
      <c r="R47" s="92">
        <v>300000</v>
      </c>
      <c r="S47" s="93">
        <v>6800</v>
      </c>
      <c r="T47" s="94">
        <v>5100</v>
      </c>
      <c r="U47" s="94">
        <v>0</v>
      </c>
      <c r="V47" s="95">
        <v>0</v>
      </c>
      <c r="W47" s="95">
        <v>0</v>
      </c>
      <c r="X47" s="96">
        <f t="shared" si="3"/>
        <v>0</v>
      </c>
    </row>
    <row r="48" spans="2:24" ht="12.75">
      <c r="B48" s="19" t="s">
        <v>60</v>
      </c>
      <c r="C48" s="90">
        <f>'importacion Datos'!B48</f>
        <v>0</v>
      </c>
      <c r="D48" s="90">
        <f>'importacion Datos'!C48</f>
        <v>0</v>
      </c>
      <c r="E48" s="90">
        <f>'importacion Datos'!D48</f>
        <v>0</v>
      </c>
      <c r="F48" s="90">
        <f>'importacion Datos'!E48</f>
        <v>0</v>
      </c>
      <c r="G48" s="90">
        <f>'importacion Datos'!F48</f>
        <v>0</v>
      </c>
      <c r="H48" s="90">
        <f>'importacion Datos'!G48</f>
        <v>0</v>
      </c>
      <c r="I48" s="90">
        <f>'importacion Datos'!H48</f>
        <v>0</v>
      </c>
      <c r="J48" s="90">
        <f>'importacion Datos'!I48</f>
        <v>0</v>
      </c>
      <c r="K48" s="90">
        <f>'importacion Datos'!J48</f>
        <v>0</v>
      </c>
      <c r="L48" s="90">
        <f>'importacion Datos'!K48</f>
        <v>0</v>
      </c>
      <c r="M48" s="90">
        <f>'importacion Datos'!L48</f>
        <v>0</v>
      </c>
      <c r="N48" s="90">
        <f>'importacion Datos'!M48</f>
        <v>0</v>
      </c>
      <c r="O48" s="46">
        <f t="shared" si="2"/>
        <v>0</v>
      </c>
      <c r="P48" s="47"/>
      <c r="Q48" s="91" t="s">
        <v>60</v>
      </c>
      <c r="R48" s="92">
        <v>225578.59</v>
      </c>
      <c r="S48" s="93">
        <v>0</v>
      </c>
      <c r="T48" s="94">
        <v>0</v>
      </c>
      <c r="U48" s="94">
        <v>0</v>
      </c>
      <c r="V48" s="95">
        <v>5953723.039999999</v>
      </c>
      <c r="W48" s="95">
        <v>0</v>
      </c>
      <c r="X48" s="96">
        <f t="shared" si="3"/>
        <v>0</v>
      </c>
    </row>
    <row r="49" spans="2:24" ht="12.75">
      <c r="B49" s="23" t="s">
        <v>61</v>
      </c>
      <c r="C49" s="97">
        <f>'importacion Datos'!B49</f>
        <v>2120980.81</v>
      </c>
      <c r="D49" s="97">
        <f>'importacion Datos'!C49</f>
        <v>2053381</v>
      </c>
      <c r="E49" s="97">
        <f>'importacion Datos'!D49</f>
        <v>2732059.5</v>
      </c>
      <c r="F49" s="97">
        <f>'importacion Datos'!E49</f>
        <v>2732059.5</v>
      </c>
      <c r="G49" s="97">
        <f>'importacion Datos'!F49</f>
        <v>2732059.5</v>
      </c>
      <c r="H49" s="97">
        <f>'importacion Datos'!G49</f>
        <v>2323148</v>
      </c>
      <c r="I49" s="97">
        <f>'importacion Datos'!H49</f>
        <v>0</v>
      </c>
      <c r="J49" s="97">
        <f>'importacion Datos'!I49</f>
        <v>0</v>
      </c>
      <c r="K49" s="97">
        <f>'importacion Datos'!J49</f>
        <v>0</v>
      </c>
      <c r="L49" s="97">
        <f>'importacion Datos'!K49</f>
        <v>0</v>
      </c>
      <c r="M49" s="97">
        <f>'importacion Datos'!L49</f>
        <v>0</v>
      </c>
      <c r="N49" s="97">
        <f>'importacion Datos'!M49</f>
        <v>0</v>
      </c>
      <c r="O49" s="98">
        <f>SUM(O45:O48)</f>
        <v>15093688.31</v>
      </c>
      <c r="P49" s="47"/>
      <c r="Q49" s="99" t="s">
        <v>61</v>
      </c>
      <c r="R49" s="100">
        <v>27761218.89666667</v>
      </c>
      <c r="S49" s="101">
        <v>31234769</v>
      </c>
      <c r="T49" s="102">
        <v>35225305.03999999</v>
      </c>
      <c r="U49" s="102">
        <v>34455135.760000005</v>
      </c>
      <c r="V49" s="103">
        <v>38606458.129999995</v>
      </c>
      <c r="W49" s="103">
        <v>26073467.169999994</v>
      </c>
      <c r="X49" s="104">
        <f t="shared" si="3"/>
        <v>15093688.31</v>
      </c>
    </row>
    <row r="50" spans="2:24" ht="12.75">
      <c r="B50" s="26" t="s">
        <v>62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6" t="s">
        <v>0</v>
      </c>
      <c r="P50" s="47"/>
      <c r="Q50" s="26" t="s">
        <v>62</v>
      </c>
      <c r="T50" s="106" t="s">
        <v>0</v>
      </c>
      <c r="U50" s="106"/>
      <c r="V50" s="106"/>
      <c r="W50" s="106"/>
      <c r="X50" s="106"/>
    </row>
    <row r="51" spans="2:24" ht="12.75">
      <c r="B51" s="29" t="s">
        <v>63</v>
      </c>
      <c r="C51" s="107">
        <f>'importacion Datos'!B51</f>
        <v>111465</v>
      </c>
      <c r="D51" s="107">
        <f>'importacion Datos'!C51</f>
        <v>111465</v>
      </c>
      <c r="E51" s="107">
        <f>'importacion Datos'!D51</f>
        <v>147465</v>
      </c>
      <c r="F51" s="107">
        <f>'importacion Datos'!E51</f>
        <v>147465</v>
      </c>
      <c r="G51" s="107">
        <f>'importacion Datos'!F51</f>
        <v>147465</v>
      </c>
      <c r="H51" s="107">
        <f>'importacion Datos'!G51</f>
        <v>147465</v>
      </c>
      <c r="I51" s="107">
        <f>'importacion Datos'!H51</f>
        <v>0</v>
      </c>
      <c r="J51" s="107">
        <f>'importacion Datos'!I51</f>
        <v>0</v>
      </c>
      <c r="K51" s="107">
        <f>'importacion Datos'!J51</f>
        <v>0</v>
      </c>
      <c r="L51" s="107">
        <f>'importacion Datos'!K51</f>
        <v>0</v>
      </c>
      <c r="M51" s="107">
        <f>'importacion Datos'!L51</f>
        <v>0</v>
      </c>
      <c r="N51" s="107">
        <f>'importacion Datos'!M51</f>
        <v>0</v>
      </c>
      <c r="O51" s="83">
        <f t="shared" si="2"/>
        <v>812790</v>
      </c>
      <c r="P51" s="47"/>
      <c r="Q51" s="56" t="s">
        <v>63</v>
      </c>
      <c r="R51" s="83">
        <v>1016655.2</v>
      </c>
      <c r="S51" s="83">
        <v>1074200</v>
      </c>
      <c r="T51" s="83">
        <v>998166.2100000002</v>
      </c>
      <c r="U51" s="83">
        <v>1095286.07</v>
      </c>
      <c r="V51" s="83">
        <v>1181246.4700000002</v>
      </c>
      <c r="W51" s="83">
        <v>1239792</v>
      </c>
      <c r="X51" s="83">
        <f t="shared" si="3"/>
        <v>812790</v>
      </c>
    </row>
    <row r="52" spans="2:24" ht="12.75">
      <c r="B52" s="19" t="s">
        <v>64</v>
      </c>
      <c r="C52" s="48">
        <f>'importacion Datos'!B52</f>
        <v>0</v>
      </c>
      <c r="D52" s="48">
        <f>'importacion Datos'!C52</f>
        <v>0</v>
      </c>
      <c r="E52" s="48">
        <f>'importacion Datos'!D52</f>
        <v>0</v>
      </c>
      <c r="F52" s="48">
        <f>'importacion Datos'!E52</f>
        <v>0</v>
      </c>
      <c r="G52" s="48">
        <f>'importacion Datos'!F52</f>
        <v>0</v>
      </c>
      <c r="H52" s="48">
        <f>'importacion Datos'!G52</f>
        <v>0</v>
      </c>
      <c r="I52" s="48">
        <f>'importacion Datos'!H52</f>
        <v>0</v>
      </c>
      <c r="J52" s="48">
        <f>'importacion Datos'!I52</f>
        <v>0</v>
      </c>
      <c r="K52" s="48">
        <f>'importacion Datos'!J52</f>
        <v>0</v>
      </c>
      <c r="L52" s="48">
        <f>'importacion Datos'!K52</f>
        <v>0</v>
      </c>
      <c r="M52" s="48">
        <f>'importacion Datos'!L52</f>
        <v>0</v>
      </c>
      <c r="N52" s="48">
        <f>'importacion Datos'!M52</f>
        <v>0</v>
      </c>
      <c r="O52" s="46">
        <f t="shared" si="2"/>
        <v>0</v>
      </c>
      <c r="P52" s="47"/>
      <c r="Q52" s="57" t="s">
        <v>64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f t="shared" si="3"/>
        <v>0</v>
      </c>
    </row>
    <row r="53" spans="2:24" ht="12.75">
      <c r="B53" s="19" t="s">
        <v>65</v>
      </c>
      <c r="C53" s="48">
        <f>'importacion Datos'!B53</f>
        <v>0</v>
      </c>
      <c r="D53" s="48">
        <f>'importacion Datos'!C53</f>
        <v>0</v>
      </c>
      <c r="E53" s="48">
        <f>'importacion Datos'!D53</f>
        <v>0</v>
      </c>
      <c r="F53" s="48">
        <f>'importacion Datos'!E53</f>
        <v>0</v>
      </c>
      <c r="G53" s="48">
        <f>'importacion Datos'!F53</f>
        <v>0</v>
      </c>
      <c r="H53" s="48">
        <f>'importacion Datos'!G53</f>
        <v>0</v>
      </c>
      <c r="I53" s="48">
        <f>'importacion Datos'!H53</f>
        <v>0</v>
      </c>
      <c r="J53" s="48">
        <f>'importacion Datos'!I53</f>
        <v>0</v>
      </c>
      <c r="K53" s="48">
        <f>'importacion Datos'!J53</f>
        <v>0</v>
      </c>
      <c r="L53" s="48">
        <f>'importacion Datos'!K53</f>
        <v>0</v>
      </c>
      <c r="M53" s="48">
        <f>'importacion Datos'!L53</f>
        <v>0</v>
      </c>
      <c r="N53" s="48">
        <f>'importacion Datos'!M53</f>
        <v>0</v>
      </c>
      <c r="O53" s="46">
        <f t="shared" si="2"/>
        <v>0</v>
      </c>
      <c r="P53" s="47"/>
      <c r="Q53" s="57" t="s">
        <v>65</v>
      </c>
      <c r="R53" s="46">
        <v>19248</v>
      </c>
      <c r="S53" s="46">
        <v>2800</v>
      </c>
      <c r="T53" s="46">
        <v>2400</v>
      </c>
      <c r="U53" s="46">
        <v>0</v>
      </c>
      <c r="V53" s="46">
        <v>0</v>
      </c>
      <c r="W53" s="46">
        <v>0</v>
      </c>
      <c r="X53" s="46">
        <f t="shared" si="3"/>
        <v>0</v>
      </c>
    </row>
    <row r="54" spans="2:24" ht="12.75">
      <c r="B54" s="19" t="s">
        <v>66</v>
      </c>
      <c r="C54" s="48">
        <f>'importacion Datos'!B54</f>
        <v>0</v>
      </c>
      <c r="D54" s="48">
        <f>'importacion Datos'!C54</f>
        <v>0</v>
      </c>
      <c r="E54" s="48">
        <f>'importacion Datos'!D54</f>
        <v>0</v>
      </c>
      <c r="F54" s="48">
        <f>'importacion Datos'!E54</f>
        <v>0</v>
      </c>
      <c r="G54" s="48">
        <f>'importacion Datos'!F54</f>
        <v>0</v>
      </c>
      <c r="H54" s="48">
        <f>'importacion Datos'!G54</f>
        <v>0</v>
      </c>
      <c r="I54" s="48">
        <f>'importacion Datos'!H54</f>
        <v>0</v>
      </c>
      <c r="J54" s="48">
        <f>'importacion Datos'!I54</f>
        <v>0</v>
      </c>
      <c r="K54" s="48">
        <f>'importacion Datos'!J54</f>
        <v>0</v>
      </c>
      <c r="L54" s="48">
        <f>'importacion Datos'!K54</f>
        <v>0</v>
      </c>
      <c r="M54" s="48">
        <f>'importacion Datos'!L54</f>
        <v>0</v>
      </c>
      <c r="N54" s="48">
        <f>'importacion Datos'!M54</f>
        <v>0</v>
      </c>
      <c r="O54" s="46">
        <f t="shared" si="2"/>
        <v>0</v>
      </c>
      <c r="P54" s="47"/>
      <c r="Q54" s="57" t="s">
        <v>66</v>
      </c>
      <c r="R54" s="46">
        <v>54255.96</v>
      </c>
      <c r="S54" s="46">
        <v>35800</v>
      </c>
      <c r="T54" s="46">
        <v>0</v>
      </c>
      <c r="U54" s="46">
        <v>0</v>
      </c>
      <c r="V54" s="46">
        <v>0</v>
      </c>
      <c r="W54" s="46">
        <v>0</v>
      </c>
      <c r="X54" s="46">
        <f t="shared" si="3"/>
        <v>0</v>
      </c>
    </row>
    <row r="55" spans="2:24" ht="12.75">
      <c r="B55" s="23" t="s">
        <v>67</v>
      </c>
      <c r="C55" s="108">
        <f>'importacion Datos'!B55</f>
        <v>111465</v>
      </c>
      <c r="D55" s="108">
        <f>'importacion Datos'!C55</f>
        <v>111465</v>
      </c>
      <c r="E55" s="108">
        <f>'importacion Datos'!D55</f>
        <v>147465</v>
      </c>
      <c r="F55" s="108">
        <f>'importacion Datos'!E55</f>
        <v>147465</v>
      </c>
      <c r="G55" s="108">
        <f>'importacion Datos'!F55</f>
        <v>147465</v>
      </c>
      <c r="H55" s="108">
        <f>'importacion Datos'!G55</f>
        <v>147465</v>
      </c>
      <c r="I55" s="108">
        <f>'importacion Datos'!H55</f>
        <v>0</v>
      </c>
      <c r="J55" s="108">
        <f>'importacion Datos'!I55</f>
        <v>0</v>
      </c>
      <c r="K55" s="108">
        <f>'importacion Datos'!J55</f>
        <v>0</v>
      </c>
      <c r="L55" s="108">
        <f>'importacion Datos'!K55</f>
        <v>0</v>
      </c>
      <c r="M55" s="108">
        <f>'importacion Datos'!L55</f>
        <v>0</v>
      </c>
      <c r="N55" s="108">
        <f>'importacion Datos'!M55</f>
        <v>0</v>
      </c>
      <c r="O55" s="109">
        <f t="shared" si="2"/>
        <v>812790</v>
      </c>
      <c r="P55" s="47"/>
      <c r="Q55" s="60" t="s">
        <v>67</v>
      </c>
      <c r="R55" s="110">
        <v>1090159.16</v>
      </c>
      <c r="S55" s="110">
        <f>SUM(S51:S54)</f>
        <v>1112800</v>
      </c>
      <c r="T55" s="110">
        <v>1000566.2100000002</v>
      </c>
      <c r="U55" s="110">
        <v>1095286.07</v>
      </c>
      <c r="V55" s="110">
        <v>1181246.4700000002</v>
      </c>
      <c r="W55" s="110">
        <v>1239792</v>
      </c>
      <c r="X55" s="110">
        <f t="shared" si="3"/>
        <v>812790</v>
      </c>
    </row>
    <row r="56" spans="2:24" ht="12.75">
      <c r="B56" s="26" t="s">
        <v>68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6"/>
      <c r="P56" s="47"/>
      <c r="Q56" s="26" t="s">
        <v>68</v>
      </c>
      <c r="T56" s="106"/>
      <c r="U56" s="106"/>
      <c r="V56" s="106"/>
      <c r="W56" s="106"/>
      <c r="X56" s="106"/>
    </row>
    <row r="57" spans="2:24" ht="12.75">
      <c r="B57" s="29" t="s">
        <v>69</v>
      </c>
      <c r="C57" s="82">
        <f>'importacion Datos'!B57</f>
        <v>287566</v>
      </c>
      <c r="D57" s="82">
        <f>'importacion Datos'!C57</f>
        <v>288566</v>
      </c>
      <c r="E57" s="82">
        <f>'importacion Datos'!D57</f>
        <v>454666</v>
      </c>
      <c r="F57" s="82">
        <f>'importacion Datos'!E57</f>
        <v>454666</v>
      </c>
      <c r="G57" s="82">
        <f>'importacion Datos'!F57</f>
        <v>448600</v>
      </c>
      <c r="H57" s="82">
        <f>'importacion Datos'!G57</f>
        <v>448600</v>
      </c>
      <c r="I57" s="82">
        <f>'importacion Datos'!H57</f>
        <v>0</v>
      </c>
      <c r="J57" s="82">
        <f>'importacion Datos'!I57</f>
        <v>0</v>
      </c>
      <c r="K57" s="82">
        <f>'importacion Datos'!J57</f>
        <v>0</v>
      </c>
      <c r="L57" s="82">
        <f>'importacion Datos'!K57</f>
        <v>0</v>
      </c>
      <c r="M57" s="82">
        <f>'importacion Datos'!L57</f>
        <v>0</v>
      </c>
      <c r="N57" s="82">
        <f>'importacion Datos'!M57</f>
        <v>0</v>
      </c>
      <c r="O57" s="83">
        <f t="shared" si="2"/>
        <v>2382664</v>
      </c>
      <c r="P57" s="47"/>
      <c r="Q57" s="56" t="s">
        <v>69</v>
      </c>
      <c r="R57" s="83">
        <v>3255954.9333333327</v>
      </c>
      <c r="S57" s="83">
        <v>3255954.9333333327</v>
      </c>
      <c r="T57" s="83">
        <v>3255954.9333333327</v>
      </c>
      <c r="U57" s="83">
        <v>3753262.84</v>
      </c>
      <c r="V57" s="83">
        <v>4435720.44</v>
      </c>
      <c r="W57" s="83">
        <v>5843696</v>
      </c>
      <c r="X57" s="83">
        <f t="shared" si="3"/>
        <v>2382664</v>
      </c>
    </row>
    <row r="58" spans="2:24" ht="12.75">
      <c r="B58" s="19" t="s">
        <v>70</v>
      </c>
      <c r="C58" s="90">
        <f>'importacion Datos'!B58</f>
        <v>0</v>
      </c>
      <c r="D58" s="90">
        <f>'importacion Datos'!C58</f>
        <v>0</v>
      </c>
      <c r="E58" s="90">
        <f>'importacion Datos'!D58</f>
        <v>0</v>
      </c>
      <c r="F58" s="90">
        <f>'importacion Datos'!E58</f>
        <v>0</v>
      </c>
      <c r="G58" s="90">
        <f>'importacion Datos'!F58</f>
        <v>0</v>
      </c>
      <c r="H58" s="90">
        <f>'importacion Datos'!G58</f>
        <v>0</v>
      </c>
      <c r="I58" s="90">
        <f>'importacion Datos'!H58</f>
        <v>0</v>
      </c>
      <c r="J58" s="90">
        <f>'importacion Datos'!I58</f>
        <v>0</v>
      </c>
      <c r="K58" s="90">
        <f>'importacion Datos'!J58</f>
        <v>0</v>
      </c>
      <c r="L58" s="90">
        <f>'importacion Datos'!K58</f>
        <v>0</v>
      </c>
      <c r="M58" s="90">
        <f>'importacion Datos'!L58</f>
        <v>0</v>
      </c>
      <c r="N58" s="90">
        <f>'importacion Datos'!M58</f>
        <v>0</v>
      </c>
      <c r="O58" s="46">
        <f t="shared" si="2"/>
        <v>0</v>
      </c>
      <c r="P58" s="47"/>
      <c r="Q58" s="57" t="s">
        <v>70</v>
      </c>
      <c r="R58" s="46">
        <v>156535.18</v>
      </c>
      <c r="S58" s="46">
        <v>156535.18</v>
      </c>
      <c r="T58" s="46">
        <v>156535.18</v>
      </c>
      <c r="U58" s="46">
        <v>177023</v>
      </c>
      <c r="V58" s="46">
        <v>194871.71000000002</v>
      </c>
      <c r="W58" s="46">
        <v>17715.61</v>
      </c>
      <c r="X58" s="46">
        <f t="shared" si="3"/>
        <v>0</v>
      </c>
    </row>
    <row r="59" spans="2:24" ht="12.75">
      <c r="B59" s="19" t="s">
        <v>71</v>
      </c>
      <c r="C59" s="90">
        <f>'importacion Datos'!B59</f>
        <v>2532.42</v>
      </c>
      <c r="D59" s="90">
        <f>'importacion Datos'!C59</f>
        <v>20200</v>
      </c>
      <c r="E59" s="90">
        <f>'importacion Datos'!D59</f>
        <v>30200</v>
      </c>
      <c r="F59" s="90">
        <f>'importacion Datos'!E59</f>
        <v>30200</v>
      </c>
      <c r="G59" s="90">
        <f>'importacion Datos'!F59</f>
        <v>32300</v>
      </c>
      <c r="H59" s="90">
        <f>'importacion Datos'!G59</f>
        <v>36202</v>
      </c>
      <c r="I59" s="90">
        <f>'importacion Datos'!H59</f>
        <v>0</v>
      </c>
      <c r="J59" s="90">
        <f>'importacion Datos'!I59</f>
        <v>0</v>
      </c>
      <c r="K59" s="90">
        <f>'importacion Datos'!J59</f>
        <v>0</v>
      </c>
      <c r="L59" s="90">
        <f>'importacion Datos'!K59</f>
        <v>0</v>
      </c>
      <c r="M59" s="90">
        <f>'importacion Datos'!L59</f>
        <v>0</v>
      </c>
      <c r="N59" s="90">
        <f>'importacion Datos'!M59</f>
        <v>0</v>
      </c>
      <c r="O59" s="46">
        <f t="shared" si="2"/>
        <v>151634.42</v>
      </c>
      <c r="P59" s="47"/>
      <c r="Q59" s="57" t="s">
        <v>71</v>
      </c>
      <c r="R59" s="46">
        <v>172235.64</v>
      </c>
      <c r="S59" s="46">
        <v>172235.64</v>
      </c>
      <c r="T59" s="46">
        <v>172235.64</v>
      </c>
      <c r="U59" s="46">
        <v>231294.76</v>
      </c>
      <c r="V59" s="46">
        <v>140306.77999999997</v>
      </c>
      <c r="W59" s="46">
        <v>235712.28</v>
      </c>
      <c r="X59" s="46">
        <f t="shared" si="3"/>
        <v>151634.42</v>
      </c>
    </row>
    <row r="60" spans="2:24" ht="12.75">
      <c r="B60" s="23" t="s">
        <v>72</v>
      </c>
      <c r="C60" s="97">
        <f>'importacion Datos'!B60</f>
        <v>0</v>
      </c>
      <c r="D60" s="97">
        <f>'importacion Datos'!C60</f>
        <v>6210</v>
      </c>
      <c r="E60" s="97">
        <f>'importacion Datos'!D60</f>
        <v>10400</v>
      </c>
      <c r="F60" s="97">
        <f>'importacion Datos'!E60</f>
        <v>10400</v>
      </c>
      <c r="G60" s="97">
        <f>'importacion Datos'!F60</f>
        <v>9560</v>
      </c>
      <c r="H60" s="97">
        <f>'importacion Datos'!G60</f>
        <v>9960</v>
      </c>
      <c r="I60" s="97">
        <f>'importacion Datos'!H60</f>
        <v>0</v>
      </c>
      <c r="J60" s="97">
        <f>'importacion Datos'!I60</f>
        <v>0</v>
      </c>
      <c r="K60" s="97">
        <f>'importacion Datos'!J60</f>
        <v>0</v>
      </c>
      <c r="L60" s="97">
        <f>'importacion Datos'!K60</f>
        <v>0</v>
      </c>
      <c r="M60" s="97">
        <f>'importacion Datos'!L60</f>
        <v>0</v>
      </c>
      <c r="N60" s="97">
        <f>'importacion Datos'!M60</f>
        <v>0</v>
      </c>
      <c r="O60" s="109">
        <f t="shared" si="2"/>
        <v>46530</v>
      </c>
      <c r="P60" s="47"/>
      <c r="Q60" s="60" t="s">
        <v>72</v>
      </c>
      <c r="R60" s="109">
        <v>751164.0566666679</v>
      </c>
      <c r="S60" s="109">
        <v>751164.0566666679</v>
      </c>
      <c r="T60" s="109">
        <v>751164.0566666679</v>
      </c>
      <c r="U60" s="109">
        <v>11932</v>
      </c>
      <c r="V60" s="109">
        <v>13400.150000000001</v>
      </c>
      <c r="W60" s="109">
        <v>34935.420000000006</v>
      </c>
      <c r="X60" s="109">
        <f t="shared" si="3"/>
        <v>46530</v>
      </c>
    </row>
    <row r="61" spans="2:24" ht="12.75">
      <c r="B61" s="26" t="s">
        <v>73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6"/>
      <c r="P61" s="47"/>
      <c r="Q61" s="26" t="s">
        <v>73</v>
      </c>
      <c r="T61" s="106"/>
      <c r="U61" s="106"/>
      <c r="V61" s="106"/>
      <c r="W61" s="106"/>
      <c r="X61" s="106"/>
    </row>
    <row r="62" spans="2:24" ht="12.75">
      <c r="B62" s="29" t="s">
        <v>74</v>
      </c>
      <c r="C62" s="107">
        <f>'importacion Datos'!B62</f>
        <v>0</v>
      </c>
      <c r="D62" s="107">
        <f>'importacion Datos'!C62</f>
        <v>0</v>
      </c>
      <c r="E62" s="107">
        <f>'importacion Datos'!D62</f>
        <v>758000</v>
      </c>
      <c r="F62" s="107">
        <f>'importacion Datos'!E62</f>
        <v>724385</v>
      </c>
      <c r="G62" s="107">
        <f>'importacion Datos'!F62</f>
        <v>715820</v>
      </c>
      <c r="H62" s="107">
        <f>'importacion Datos'!G62</f>
        <v>718745</v>
      </c>
      <c r="I62" s="107">
        <f>'importacion Datos'!H62</f>
        <v>0</v>
      </c>
      <c r="J62" s="107">
        <f>'importacion Datos'!I62</f>
        <v>0</v>
      </c>
      <c r="K62" s="107">
        <f>'importacion Datos'!J62</f>
        <v>0</v>
      </c>
      <c r="L62" s="107">
        <f>'importacion Datos'!K62</f>
        <v>0</v>
      </c>
      <c r="M62" s="107">
        <f>'importacion Datos'!L62</f>
        <v>0</v>
      </c>
      <c r="N62" s="107">
        <f>'importacion Datos'!M62</f>
        <v>0</v>
      </c>
      <c r="O62" s="83">
        <f>SUM(C62:N62)</f>
        <v>2916950</v>
      </c>
      <c r="P62" s="47"/>
      <c r="Q62" s="56" t="s">
        <v>74</v>
      </c>
      <c r="R62" s="83">
        <v>7308000</v>
      </c>
      <c r="S62" s="83">
        <v>4782020</v>
      </c>
      <c r="T62" s="83">
        <v>944739</v>
      </c>
      <c r="U62" s="83">
        <v>5518103535.126</v>
      </c>
      <c r="V62" s="83">
        <v>0</v>
      </c>
      <c r="W62" s="83">
        <v>0</v>
      </c>
      <c r="X62" s="83">
        <f t="shared" si="3"/>
        <v>2916950</v>
      </c>
    </row>
    <row r="63" spans="2:24" ht="12.75">
      <c r="B63" s="19" t="s">
        <v>75</v>
      </c>
      <c r="C63" s="90">
        <f>'importacion Datos'!B63</f>
        <v>3687866</v>
      </c>
      <c r="D63" s="90">
        <f>'importacion Datos'!C63</f>
        <v>3733684</v>
      </c>
      <c r="E63" s="90">
        <f>'importacion Datos'!D63</f>
        <v>4502217</v>
      </c>
      <c r="F63" s="90">
        <f>'importacion Datos'!E63</f>
        <v>4494126</v>
      </c>
      <c r="G63" s="90">
        <f>'importacion Datos'!F63</f>
        <v>4466130</v>
      </c>
      <c r="H63" s="90">
        <f>'importacion Datos'!G63</f>
        <v>4462897</v>
      </c>
      <c r="I63" s="90">
        <f>'importacion Datos'!H63</f>
        <v>0</v>
      </c>
      <c r="J63" s="90">
        <f>'importacion Datos'!I63</f>
        <v>0</v>
      </c>
      <c r="K63" s="90">
        <f>'importacion Datos'!J63</f>
        <v>0</v>
      </c>
      <c r="L63" s="90">
        <f>'importacion Datos'!K63</f>
        <v>0</v>
      </c>
      <c r="M63" s="90">
        <f>'importacion Datos'!L63</f>
        <v>0</v>
      </c>
      <c r="N63" s="90">
        <f>'importacion Datos'!M63</f>
        <v>0</v>
      </c>
      <c r="O63" s="46">
        <f aca="true" t="shared" si="4" ref="O63:O70">SUM(C63:N63)</f>
        <v>25346920</v>
      </c>
      <c r="P63" s="47"/>
      <c r="Q63" s="57" t="s">
        <v>75</v>
      </c>
      <c r="R63" s="46">
        <v>12593280</v>
      </c>
      <c r="S63" s="46">
        <v>17930000</v>
      </c>
      <c r="T63" s="46">
        <v>23268147</v>
      </c>
      <c r="U63" s="46">
        <v>22832087.099999998</v>
      </c>
      <c r="V63" s="46">
        <v>41427159</v>
      </c>
      <c r="W63" s="46">
        <v>44540257</v>
      </c>
      <c r="X63" s="46">
        <f t="shared" si="3"/>
        <v>25346920</v>
      </c>
    </row>
    <row r="64" spans="2:24" ht="12.75">
      <c r="B64" s="19" t="s">
        <v>76</v>
      </c>
      <c r="C64" s="48">
        <f>'importacion Datos'!B64</f>
        <v>407821</v>
      </c>
      <c r="D64" s="48">
        <f>'importacion Datos'!C64</f>
        <v>407433</v>
      </c>
      <c r="E64" s="48">
        <f>'importacion Datos'!D64</f>
        <v>408479</v>
      </c>
      <c r="F64" s="48">
        <f>'importacion Datos'!E64</f>
        <v>407639</v>
      </c>
      <c r="G64" s="48">
        <f>'importacion Datos'!F64</f>
        <v>407639</v>
      </c>
      <c r="H64" s="48">
        <f>'importacion Datos'!G64</f>
        <v>407535</v>
      </c>
      <c r="I64" s="48">
        <f>'importacion Datos'!H64</f>
        <v>0</v>
      </c>
      <c r="J64" s="48">
        <f>'importacion Datos'!I64</f>
        <v>0</v>
      </c>
      <c r="K64" s="48">
        <f>'importacion Datos'!J64</f>
        <v>0</v>
      </c>
      <c r="L64" s="48">
        <f>'importacion Datos'!K64</f>
        <v>0</v>
      </c>
      <c r="M64" s="48">
        <f>'importacion Datos'!L64</f>
        <v>0</v>
      </c>
      <c r="N64" s="48">
        <f>'importacion Datos'!M64</f>
        <v>0</v>
      </c>
      <c r="O64" s="46">
        <f t="shared" si="4"/>
        <v>2446546</v>
      </c>
      <c r="P64" s="47"/>
      <c r="Q64" s="57" t="s">
        <v>76</v>
      </c>
      <c r="R64" s="46">
        <v>4651224</v>
      </c>
      <c r="S64" s="46">
        <v>4046000</v>
      </c>
      <c r="T64" s="46">
        <v>3442477</v>
      </c>
      <c r="U64" s="46">
        <v>3282573.3500000006</v>
      </c>
      <c r="V64" s="46">
        <v>3958505</v>
      </c>
      <c r="W64" s="46">
        <v>4860652</v>
      </c>
      <c r="X64" s="46">
        <f t="shared" si="3"/>
        <v>2446546</v>
      </c>
    </row>
    <row r="65" spans="2:24" ht="12.75">
      <c r="B65" s="19" t="s">
        <v>77</v>
      </c>
      <c r="C65" s="48">
        <f>'importacion Datos'!B65</f>
        <v>67735321.93</v>
      </c>
      <c r="D65" s="48">
        <f>'importacion Datos'!C65</f>
        <v>70995224.03</v>
      </c>
      <c r="E65" s="48">
        <f>'importacion Datos'!D65</f>
        <v>71941716.24</v>
      </c>
      <c r="F65" s="48">
        <f>'importacion Datos'!E65</f>
        <v>71571090.47</v>
      </c>
      <c r="G65" s="48">
        <f>'importacion Datos'!F65</f>
        <v>69977713</v>
      </c>
      <c r="H65" s="48">
        <f>'importacion Datos'!G65</f>
        <v>69977453</v>
      </c>
      <c r="I65" s="48">
        <f>'importacion Datos'!H65</f>
        <v>0</v>
      </c>
      <c r="J65" s="48">
        <f>'importacion Datos'!I65</f>
        <v>0</v>
      </c>
      <c r="K65" s="48">
        <f>'importacion Datos'!J65</f>
        <v>0</v>
      </c>
      <c r="L65" s="48">
        <f>'importacion Datos'!K65</f>
        <v>0</v>
      </c>
      <c r="M65" s="48">
        <f>'importacion Datos'!L65</f>
        <v>0</v>
      </c>
      <c r="N65" s="48">
        <f>'importacion Datos'!M65</f>
        <v>0</v>
      </c>
      <c r="O65" s="46">
        <f>N65</f>
        <v>0</v>
      </c>
      <c r="P65" s="47"/>
      <c r="Q65" s="57" t="s">
        <v>77</v>
      </c>
      <c r="R65" s="46">
        <v>5173351.2</v>
      </c>
      <c r="S65" s="46">
        <v>2586000</v>
      </c>
      <c r="T65" s="46">
        <v>0</v>
      </c>
      <c r="U65" s="46">
        <v>55578009.04</v>
      </c>
      <c r="V65" s="46">
        <v>49888925.45</v>
      </c>
      <c r="W65" s="46">
        <v>70026440.41</v>
      </c>
      <c r="X65" s="46">
        <f t="shared" si="3"/>
        <v>0</v>
      </c>
    </row>
    <row r="66" spans="2:24" ht="12.75">
      <c r="B66" s="19" t="s">
        <v>78</v>
      </c>
      <c r="C66" s="90">
        <f>'importacion Datos'!B66</f>
        <v>3014832.97</v>
      </c>
      <c r="D66" s="90">
        <f>'importacion Datos'!C66</f>
        <v>2469934.15</v>
      </c>
      <c r="E66" s="90">
        <f>'importacion Datos'!D66</f>
        <v>3376662.75</v>
      </c>
      <c r="F66" s="90">
        <f>'importacion Datos'!E66</f>
        <v>4048740</v>
      </c>
      <c r="G66" s="90">
        <f>'importacion Datos'!F66</f>
        <v>4156705</v>
      </c>
      <c r="H66" s="90">
        <f>'importacion Datos'!G66</f>
        <v>4098595</v>
      </c>
      <c r="I66" s="90">
        <f>'importacion Datos'!H66</f>
        <v>0</v>
      </c>
      <c r="J66" s="90">
        <f>'importacion Datos'!I66</f>
        <v>0</v>
      </c>
      <c r="K66" s="90">
        <f>'importacion Datos'!J66</f>
        <v>0</v>
      </c>
      <c r="L66" s="90">
        <f>'importacion Datos'!K66</f>
        <v>0</v>
      </c>
      <c r="M66" s="90">
        <f>'importacion Datos'!L66</f>
        <v>0</v>
      </c>
      <c r="N66" s="90">
        <f>'importacion Datos'!M66</f>
        <v>0</v>
      </c>
      <c r="O66" s="46">
        <f t="shared" si="4"/>
        <v>21165469.869999997</v>
      </c>
      <c r="P66" s="47"/>
      <c r="Q66" s="57" t="s">
        <v>78</v>
      </c>
      <c r="R66" s="46">
        <v>8815296</v>
      </c>
      <c r="S66" s="46">
        <v>12342090</v>
      </c>
      <c r="T66" s="46">
        <v>15869924.5</v>
      </c>
      <c r="U66" s="46">
        <v>21084062.089999996</v>
      </c>
      <c r="V66" s="46">
        <v>31389814.93</v>
      </c>
      <c r="W66" s="46">
        <v>33160811.55</v>
      </c>
      <c r="X66" s="46">
        <f t="shared" si="3"/>
        <v>21165469.869999997</v>
      </c>
    </row>
    <row r="67" spans="2:24" ht="12.75">
      <c r="B67" s="19" t="s">
        <v>79</v>
      </c>
      <c r="C67" s="90">
        <f>'importacion Datos'!B67</f>
        <v>384710.32</v>
      </c>
      <c r="D67" s="90">
        <f>'importacion Datos'!C67</f>
        <v>318857.52</v>
      </c>
      <c r="E67" s="90">
        <f>'importacion Datos'!D67</f>
        <v>431009.19</v>
      </c>
      <c r="F67" s="90">
        <f>'importacion Datos'!E67</f>
        <v>431009.19</v>
      </c>
      <c r="G67" s="90">
        <f>'importacion Datos'!F67</f>
        <v>511486</v>
      </c>
      <c r="H67" s="90">
        <f>'importacion Datos'!G67</f>
        <v>487320</v>
      </c>
      <c r="I67" s="90">
        <f>'importacion Datos'!H67</f>
        <v>0</v>
      </c>
      <c r="J67" s="90">
        <f>'importacion Datos'!I67</f>
        <v>0</v>
      </c>
      <c r="K67" s="90">
        <f>'importacion Datos'!J67</f>
        <v>0</v>
      </c>
      <c r="L67" s="90">
        <f>'importacion Datos'!K67</f>
        <v>0</v>
      </c>
      <c r="M67" s="90">
        <f>'importacion Datos'!L67</f>
        <v>0</v>
      </c>
      <c r="N67" s="90">
        <f>'importacion Datos'!M67</f>
        <v>0</v>
      </c>
      <c r="O67" s="46">
        <f t="shared" si="4"/>
        <v>2564392.2199999997</v>
      </c>
      <c r="P67" s="47"/>
      <c r="Q67" s="57" t="s">
        <v>79</v>
      </c>
      <c r="R67" s="46">
        <v>3255856.8</v>
      </c>
      <c r="S67" s="46">
        <v>2915750</v>
      </c>
      <c r="T67" s="46">
        <v>2574969.8000000007</v>
      </c>
      <c r="U67" s="46">
        <v>3475366.4999999995</v>
      </c>
      <c r="V67" s="46">
        <v>3814175.5999999996</v>
      </c>
      <c r="W67" s="46">
        <v>4045658.95</v>
      </c>
      <c r="X67" s="46">
        <f t="shared" si="3"/>
        <v>2564392.2199999997</v>
      </c>
    </row>
    <row r="68" spans="2:24" ht="12.75">
      <c r="B68" s="19" t="s">
        <v>80</v>
      </c>
      <c r="C68" s="90">
        <f>'importacion Datos'!B68</f>
        <v>722622.26</v>
      </c>
      <c r="D68" s="90">
        <f>'importacion Datos'!C68</f>
        <v>675472.53</v>
      </c>
      <c r="E68" s="90">
        <f>'importacion Datos'!D68</f>
        <v>789264.42</v>
      </c>
      <c r="F68" s="90">
        <f>'importacion Datos'!E68</f>
        <v>849264.42</v>
      </c>
      <c r="G68" s="90">
        <f>'importacion Datos'!F68</f>
        <v>989138</v>
      </c>
      <c r="H68" s="90">
        <f>'importacion Datos'!G68</f>
        <v>870179</v>
      </c>
      <c r="I68" s="90">
        <f>'importacion Datos'!H68</f>
        <v>0</v>
      </c>
      <c r="J68" s="90">
        <f>'importacion Datos'!I68</f>
        <v>0</v>
      </c>
      <c r="K68" s="90">
        <f>'importacion Datos'!J68</f>
        <v>0</v>
      </c>
      <c r="L68" s="90">
        <f>'importacion Datos'!K68</f>
        <v>0</v>
      </c>
      <c r="M68" s="90">
        <f>'importacion Datos'!L68</f>
        <v>0</v>
      </c>
      <c r="N68" s="90">
        <f>'importacion Datos'!M68</f>
        <v>0</v>
      </c>
      <c r="O68" s="46">
        <f t="shared" si="4"/>
        <v>4895940.63</v>
      </c>
      <c r="P68" s="47"/>
      <c r="Q68" s="57" t="s">
        <v>80</v>
      </c>
      <c r="R68" s="46">
        <v>4668240</v>
      </c>
      <c r="S68" s="46">
        <v>4778120</v>
      </c>
      <c r="T68" s="46">
        <v>4888915.399999999</v>
      </c>
      <c r="U68" s="46">
        <v>8741462.790000001</v>
      </c>
      <c r="V68" s="46">
        <v>10764755.059999999</v>
      </c>
      <c r="W68" s="46">
        <v>8074099.94</v>
      </c>
      <c r="X68" s="46">
        <f t="shared" si="3"/>
        <v>4895940.63</v>
      </c>
    </row>
    <row r="69" spans="2:24" ht="12.75">
      <c r="B69" s="19" t="s">
        <v>81</v>
      </c>
      <c r="C69" s="90">
        <f>'importacion Datos'!B69</f>
        <v>4724727</v>
      </c>
      <c r="D69" s="90">
        <f>'importacion Datos'!C69</f>
        <v>4768332</v>
      </c>
      <c r="E69" s="90">
        <f>'importacion Datos'!D69</f>
        <v>4910696</v>
      </c>
      <c r="F69" s="90">
        <f>'importacion Datos'!E69</f>
        <v>4901765</v>
      </c>
      <c r="G69" s="90">
        <f>'importacion Datos'!F69</f>
        <v>4873769</v>
      </c>
      <c r="H69" s="90">
        <f>'importacion Datos'!G69</f>
        <v>4870432</v>
      </c>
      <c r="I69" s="90">
        <f>'importacion Datos'!H69</f>
        <v>0</v>
      </c>
      <c r="J69" s="90">
        <f>'importacion Datos'!I69</f>
        <v>0</v>
      </c>
      <c r="K69" s="90">
        <f>'importacion Datos'!J69</f>
        <v>0</v>
      </c>
      <c r="L69" s="90">
        <f>'importacion Datos'!K69</f>
        <v>0</v>
      </c>
      <c r="M69" s="90">
        <f>'importacion Datos'!L69</f>
        <v>0</v>
      </c>
      <c r="N69" s="90">
        <f>'importacion Datos'!M69</f>
        <v>0</v>
      </c>
      <c r="O69" s="46">
        <f t="shared" si="4"/>
        <v>29049721</v>
      </c>
      <c r="P69" s="47"/>
      <c r="Q69" s="57" t="s">
        <v>81</v>
      </c>
      <c r="R69" s="46">
        <v>17244504</v>
      </c>
      <c r="S69" s="46">
        <v>21514355</v>
      </c>
      <c r="T69" s="46">
        <v>25785245</v>
      </c>
      <c r="U69" s="46">
        <v>29622480</v>
      </c>
      <c r="V69" s="46">
        <v>51417739</v>
      </c>
      <c r="W69" s="46">
        <v>56925954</v>
      </c>
      <c r="X69" s="46">
        <f t="shared" si="3"/>
        <v>29049721</v>
      </c>
    </row>
    <row r="70" spans="2:24" ht="12.75">
      <c r="B70" s="23" t="s">
        <v>82</v>
      </c>
      <c r="C70" s="97">
        <f>'importacion Datos'!B70</f>
        <v>4122165.55</v>
      </c>
      <c r="D70" s="97">
        <f>'importacion Datos'!C70</f>
        <v>3464264.2</v>
      </c>
      <c r="E70" s="97">
        <f>'importacion Datos'!D70</f>
        <v>4596936.36</v>
      </c>
      <c r="F70" s="97">
        <f>'importacion Datos'!E70</f>
        <v>5329013.61</v>
      </c>
      <c r="G70" s="97">
        <f>'importacion Datos'!F70</f>
        <v>5657329</v>
      </c>
      <c r="H70" s="97">
        <f>'importacion Datos'!G70</f>
        <v>5456094</v>
      </c>
      <c r="I70" s="97">
        <f>'importacion Datos'!H70</f>
        <v>0</v>
      </c>
      <c r="J70" s="97">
        <f>'importacion Datos'!I70</f>
        <v>0</v>
      </c>
      <c r="K70" s="97">
        <f>'importacion Datos'!J70</f>
        <v>0</v>
      </c>
      <c r="L70" s="97">
        <f>'importacion Datos'!K70</f>
        <v>0</v>
      </c>
      <c r="M70" s="97">
        <f>'importacion Datos'!L70</f>
        <v>0</v>
      </c>
      <c r="N70" s="97">
        <f>'importacion Datos'!M70</f>
        <v>0</v>
      </c>
      <c r="O70" s="109">
        <f t="shared" si="4"/>
        <v>28625802.720000003</v>
      </c>
      <c r="P70" s="47"/>
      <c r="Q70" s="60" t="s">
        <v>82</v>
      </c>
      <c r="R70" s="110">
        <v>16739392.8</v>
      </c>
      <c r="S70" s="110">
        <v>20035960</v>
      </c>
      <c r="T70" s="110">
        <v>36633809.69999999</v>
      </c>
      <c r="U70" s="110">
        <v>33300891.38</v>
      </c>
      <c r="V70" s="110">
        <v>45968747.59000001</v>
      </c>
      <c r="W70" s="110">
        <v>57341858.35</v>
      </c>
      <c r="X70" s="110">
        <f t="shared" si="3"/>
        <v>28625802.720000003</v>
      </c>
    </row>
    <row r="71" spans="2:24" ht="12.75">
      <c r="B71" s="26" t="s">
        <v>83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55"/>
      <c r="P71" s="51"/>
      <c r="Q71" s="26" t="s">
        <v>83</v>
      </c>
      <c r="T71" s="55"/>
      <c r="U71" s="55"/>
      <c r="V71" s="55"/>
      <c r="W71" s="55"/>
      <c r="X71" s="55"/>
    </row>
    <row r="72" spans="2:24" ht="12.75">
      <c r="B72" s="29" t="s">
        <v>84</v>
      </c>
      <c r="C72" s="62">
        <f>'importacion Datos'!B72</f>
        <v>20523</v>
      </c>
      <c r="D72" s="62">
        <f>'importacion Datos'!C72</f>
        <v>20926</v>
      </c>
      <c r="E72" s="62">
        <f>'importacion Datos'!D72</f>
        <v>25298</v>
      </c>
      <c r="F72" s="62">
        <f>'importacion Datos'!E72</f>
        <v>25317</v>
      </c>
      <c r="G72" s="62">
        <f>'importacion Datos'!F72</f>
        <v>21001</v>
      </c>
      <c r="H72" s="62">
        <f>'importacion Datos'!G72</f>
        <v>25320</v>
      </c>
      <c r="I72" s="62">
        <f>'importacion Datos'!H72</f>
        <v>0</v>
      </c>
      <c r="J72" s="62">
        <f>'importacion Datos'!I72</f>
        <v>0</v>
      </c>
      <c r="K72" s="62">
        <f>'importacion Datos'!J72</f>
        <v>0</v>
      </c>
      <c r="L72" s="62">
        <f>'importacion Datos'!K72</f>
        <v>0</v>
      </c>
      <c r="M72" s="62">
        <f>'importacion Datos'!L72</f>
        <v>0</v>
      </c>
      <c r="N72" s="62">
        <f>'importacion Datos'!M72</f>
        <v>0</v>
      </c>
      <c r="O72" s="31">
        <f>N72</f>
        <v>0</v>
      </c>
      <c r="P72" s="32"/>
      <c r="Q72" s="56" t="s">
        <v>84</v>
      </c>
      <c r="R72" s="31">
        <v>14580</v>
      </c>
      <c r="S72" s="31">
        <v>15247</v>
      </c>
      <c r="T72" s="31">
        <v>15913</v>
      </c>
      <c r="U72" s="31">
        <v>15979</v>
      </c>
      <c r="V72" s="31">
        <v>19258</v>
      </c>
      <c r="W72" s="31">
        <v>20466</v>
      </c>
      <c r="X72" s="31">
        <f t="shared" si="3"/>
        <v>0</v>
      </c>
    </row>
    <row r="73" spans="2:24" ht="12.75">
      <c r="B73" s="19" t="s">
        <v>85</v>
      </c>
      <c r="C73" s="63">
        <f>'importacion Datos'!B73</f>
        <v>52</v>
      </c>
      <c r="D73" s="63">
        <f>'importacion Datos'!C73</f>
        <v>45</v>
      </c>
      <c r="E73" s="63">
        <f>'importacion Datos'!D73</f>
        <v>45</v>
      </c>
      <c r="F73" s="63">
        <f>'importacion Datos'!E73</f>
        <v>32</v>
      </c>
      <c r="G73" s="63">
        <f>'importacion Datos'!F73</f>
        <v>2</v>
      </c>
      <c r="H73" s="63">
        <f>'importacion Datos'!G73</f>
        <v>1</v>
      </c>
      <c r="I73" s="63">
        <f>'importacion Datos'!H73</f>
        <v>0</v>
      </c>
      <c r="J73" s="63">
        <f>'importacion Datos'!I73</f>
        <v>0</v>
      </c>
      <c r="K73" s="63">
        <f>'importacion Datos'!J73</f>
        <v>0</v>
      </c>
      <c r="L73" s="63">
        <f>'importacion Datos'!K73</f>
        <v>0</v>
      </c>
      <c r="M73" s="63">
        <f>'importacion Datos'!L73</f>
        <v>0</v>
      </c>
      <c r="N73" s="63">
        <f>'importacion Datos'!M73</f>
        <v>0</v>
      </c>
      <c r="O73" s="43">
        <f>SUM(C73:N73)</f>
        <v>177</v>
      </c>
      <c r="P73" s="32"/>
      <c r="Q73" s="57" t="s">
        <v>85</v>
      </c>
      <c r="R73" s="43">
        <v>40</v>
      </c>
      <c r="S73" s="43">
        <v>177</v>
      </c>
      <c r="T73" s="43">
        <v>313</v>
      </c>
      <c r="U73" s="43">
        <v>0</v>
      </c>
      <c r="V73" s="43">
        <v>594</v>
      </c>
      <c r="W73" s="43">
        <v>917</v>
      </c>
      <c r="X73" s="43">
        <f t="shared" si="3"/>
        <v>177</v>
      </c>
    </row>
    <row r="74" spans="2:24" ht="12.75">
      <c r="B74" s="19" t="s">
        <v>86</v>
      </c>
      <c r="C74" s="63">
        <f>'importacion Datos'!B74</f>
        <v>85</v>
      </c>
      <c r="D74" s="63">
        <f>'importacion Datos'!C74</f>
        <v>73</v>
      </c>
      <c r="E74" s="63">
        <f>'importacion Datos'!D74</f>
        <v>63</v>
      </c>
      <c r="F74" s="63">
        <f>'importacion Datos'!E74</f>
        <v>214</v>
      </c>
      <c r="G74" s="63">
        <f>'importacion Datos'!F74</f>
        <v>92</v>
      </c>
      <c r="H74" s="63">
        <f>'importacion Datos'!G74</f>
        <v>113</v>
      </c>
      <c r="I74" s="63">
        <f>'importacion Datos'!H74</f>
        <v>0</v>
      </c>
      <c r="J74" s="63">
        <f>'importacion Datos'!I74</f>
        <v>0</v>
      </c>
      <c r="K74" s="63">
        <f>'importacion Datos'!J74</f>
        <v>0</v>
      </c>
      <c r="L74" s="63">
        <f>'importacion Datos'!K74</f>
        <v>0</v>
      </c>
      <c r="M74" s="63">
        <f>'importacion Datos'!L74</f>
        <v>0</v>
      </c>
      <c r="N74" s="63">
        <f>'importacion Datos'!M74</f>
        <v>0</v>
      </c>
      <c r="O74" s="43">
        <f aca="true" t="shared" si="5" ref="O74:O86">SUM(C74:N74)</f>
        <v>640</v>
      </c>
      <c r="P74" s="32"/>
      <c r="Q74" s="57" t="s">
        <v>86</v>
      </c>
      <c r="R74" s="43">
        <v>20</v>
      </c>
      <c r="S74" s="43">
        <v>336</v>
      </c>
      <c r="T74" s="43">
        <v>651</v>
      </c>
      <c r="U74" s="43">
        <v>219</v>
      </c>
      <c r="V74" s="43">
        <v>502</v>
      </c>
      <c r="W74" s="43">
        <v>1132</v>
      </c>
      <c r="X74" s="43">
        <f t="shared" si="3"/>
        <v>640</v>
      </c>
    </row>
    <row r="75" spans="2:24" ht="12.75">
      <c r="B75" s="19" t="s">
        <v>87</v>
      </c>
      <c r="C75" s="63">
        <f>'importacion Datos'!B75</f>
        <v>85</v>
      </c>
      <c r="D75" s="63">
        <f>'importacion Datos'!C75</f>
        <v>73</v>
      </c>
      <c r="E75" s="63">
        <f>'importacion Datos'!D75</f>
        <v>43</v>
      </c>
      <c r="F75" s="63">
        <f>'importacion Datos'!E75</f>
        <v>22</v>
      </c>
      <c r="G75" s="63">
        <f>'importacion Datos'!F75</f>
        <v>19</v>
      </c>
      <c r="H75" s="63">
        <f>'importacion Datos'!G75</f>
        <v>70</v>
      </c>
      <c r="I75" s="63">
        <f>'importacion Datos'!H75</f>
        <v>0</v>
      </c>
      <c r="J75" s="63">
        <f>'importacion Datos'!I75</f>
        <v>0</v>
      </c>
      <c r="K75" s="63">
        <f>'importacion Datos'!J75</f>
        <v>0</v>
      </c>
      <c r="L75" s="63">
        <f>'importacion Datos'!K75</f>
        <v>0</v>
      </c>
      <c r="M75" s="63">
        <f>'importacion Datos'!L75</f>
        <v>0</v>
      </c>
      <c r="N75" s="63">
        <f>'importacion Datos'!M75</f>
        <v>0</v>
      </c>
      <c r="O75" s="43">
        <f t="shared" si="5"/>
        <v>312</v>
      </c>
      <c r="P75" s="32"/>
      <c r="Q75" s="57" t="s">
        <v>87</v>
      </c>
      <c r="R75" s="43">
        <v>20</v>
      </c>
      <c r="S75" s="43">
        <v>207</v>
      </c>
      <c r="T75" s="43">
        <v>394</v>
      </c>
      <c r="U75" s="43">
        <v>157</v>
      </c>
      <c r="V75" s="43">
        <v>502</v>
      </c>
      <c r="W75" s="43">
        <v>1132</v>
      </c>
      <c r="X75" s="43">
        <f t="shared" si="3"/>
        <v>312</v>
      </c>
    </row>
    <row r="76" spans="2:24" ht="12.75">
      <c r="B76" s="19" t="s">
        <v>88</v>
      </c>
      <c r="C76" s="63">
        <f>'importacion Datos'!B76</f>
        <v>11</v>
      </c>
      <c r="D76" s="63">
        <f>'importacion Datos'!C76</f>
        <v>16</v>
      </c>
      <c r="E76" s="63">
        <f>'importacion Datos'!D76</f>
        <v>21</v>
      </c>
      <c r="F76" s="63">
        <f>'importacion Datos'!E76</f>
        <v>14</v>
      </c>
      <c r="G76" s="63">
        <f>'importacion Datos'!F76</f>
        <v>21</v>
      </c>
      <c r="H76" s="63">
        <f>'importacion Datos'!G76</f>
        <v>32</v>
      </c>
      <c r="I76" s="63">
        <f>'importacion Datos'!H76</f>
        <v>0</v>
      </c>
      <c r="J76" s="63">
        <f>'importacion Datos'!I76</f>
        <v>0</v>
      </c>
      <c r="K76" s="63">
        <f>'importacion Datos'!J76</f>
        <v>0</v>
      </c>
      <c r="L76" s="63">
        <f>'importacion Datos'!K76</f>
        <v>0</v>
      </c>
      <c r="M76" s="63">
        <f>'importacion Datos'!L76</f>
        <v>0</v>
      </c>
      <c r="N76" s="63">
        <f>'importacion Datos'!M76</f>
        <v>0</v>
      </c>
      <c r="O76" s="43">
        <f t="shared" si="5"/>
        <v>115</v>
      </c>
      <c r="P76" s="32"/>
      <c r="Q76" s="57" t="s">
        <v>88</v>
      </c>
      <c r="R76" s="43">
        <v>20</v>
      </c>
      <c r="S76" s="43">
        <v>103</v>
      </c>
      <c r="T76" s="43">
        <v>180</v>
      </c>
      <c r="U76" s="43">
        <v>52</v>
      </c>
      <c r="V76" s="43">
        <v>96</v>
      </c>
      <c r="W76" s="43">
        <v>75</v>
      </c>
      <c r="X76" s="43">
        <f t="shared" si="3"/>
        <v>115</v>
      </c>
    </row>
    <row r="77" spans="2:24" ht="12.75">
      <c r="B77" s="19" t="s">
        <v>89</v>
      </c>
      <c r="C77" s="63">
        <f>'importacion Datos'!B77</f>
        <v>11</v>
      </c>
      <c r="D77" s="63">
        <f>'importacion Datos'!C77</f>
        <v>16</v>
      </c>
      <c r="E77" s="63">
        <f>'importacion Datos'!D77</f>
        <v>21</v>
      </c>
      <c r="F77" s="63">
        <f>'importacion Datos'!E77</f>
        <v>14</v>
      </c>
      <c r="G77" s="63">
        <f>'importacion Datos'!F77</f>
        <v>7</v>
      </c>
      <c r="H77" s="63">
        <f>'importacion Datos'!G77</f>
        <v>21</v>
      </c>
      <c r="I77" s="63">
        <f>'importacion Datos'!H77</f>
        <v>0</v>
      </c>
      <c r="J77" s="63">
        <f>'importacion Datos'!I77</f>
        <v>0</v>
      </c>
      <c r="K77" s="63">
        <f>'importacion Datos'!J77</f>
        <v>0</v>
      </c>
      <c r="L77" s="63">
        <f>'importacion Datos'!K77</f>
        <v>0</v>
      </c>
      <c r="M77" s="63">
        <f>'importacion Datos'!L77</f>
        <v>0</v>
      </c>
      <c r="N77" s="63">
        <f>'importacion Datos'!M77</f>
        <v>0</v>
      </c>
      <c r="O77" s="43">
        <f t="shared" si="5"/>
        <v>90</v>
      </c>
      <c r="P77" s="32"/>
      <c r="Q77" s="57" t="s">
        <v>89</v>
      </c>
      <c r="R77" s="43">
        <v>20</v>
      </c>
      <c r="S77" s="43">
        <v>57</v>
      </c>
      <c r="T77" s="43">
        <v>93</v>
      </c>
      <c r="U77" s="43">
        <v>52</v>
      </c>
      <c r="V77" s="43">
        <v>89</v>
      </c>
      <c r="W77" s="43">
        <v>75</v>
      </c>
      <c r="X77" s="43">
        <f t="shared" si="3"/>
        <v>90</v>
      </c>
    </row>
    <row r="78" spans="2:24" ht="12.75">
      <c r="B78" s="19" t="s">
        <v>90</v>
      </c>
      <c r="C78" s="63">
        <f>'importacion Datos'!B78</f>
        <v>10</v>
      </c>
      <c r="D78" s="63">
        <f>'importacion Datos'!C78</f>
        <v>7</v>
      </c>
      <c r="E78" s="63">
        <f>'importacion Datos'!D78</f>
        <v>15</v>
      </c>
      <c r="F78" s="63">
        <f>'importacion Datos'!E78</f>
        <v>14</v>
      </c>
      <c r="G78" s="63">
        <f>'importacion Datos'!F78</f>
        <v>14</v>
      </c>
      <c r="H78" s="63">
        <f>'importacion Datos'!G78</f>
        <v>27</v>
      </c>
      <c r="I78" s="63">
        <f>'importacion Datos'!H78</f>
        <v>0</v>
      </c>
      <c r="J78" s="63">
        <f>'importacion Datos'!I78</f>
        <v>0</v>
      </c>
      <c r="K78" s="63">
        <f>'importacion Datos'!J78</f>
        <v>0</v>
      </c>
      <c r="L78" s="63">
        <f>'importacion Datos'!K78</f>
        <v>0</v>
      </c>
      <c r="M78" s="63">
        <f>'importacion Datos'!L78</f>
        <v>0</v>
      </c>
      <c r="N78" s="63">
        <f>'importacion Datos'!M78</f>
        <v>0</v>
      </c>
      <c r="O78" s="43">
        <f t="shared" si="5"/>
        <v>87</v>
      </c>
      <c r="P78" s="32"/>
      <c r="Q78" s="57" t="s">
        <v>90</v>
      </c>
      <c r="R78" s="43">
        <v>375</v>
      </c>
      <c r="S78" s="43">
        <v>330</v>
      </c>
      <c r="T78" s="43">
        <v>285</v>
      </c>
      <c r="U78" s="43">
        <v>0</v>
      </c>
      <c r="V78" s="43">
        <v>117</v>
      </c>
      <c r="W78" s="43">
        <v>115</v>
      </c>
      <c r="X78" s="43">
        <f t="shared" si="3"/>
        <v>87</v>
      </c>
    </row>
    <row r="79" spans="2:24" ht="12.75">
      <c r="B79" s="23" t="s">
        <v>91</v>
      </c>
      <c r="C79" s="64">
        <f>'importacion Datos'!B79</f>
        <v>10</v>
      </c>
      <c r="D79" s="64">
        <f>'importacion Datos'!C79</f>
        <v>7</v>
      </c>
      <c r="E79" s="64">
        <f>'importacion Datos'!D79</f>
        <v>15</v>
      </c>
      <c r="F79" s="64">
        <f>'importacion Datos'!E79</f>
        <v>7</v>
      </c>
      <c r="G79" s="64">
        <f>'importacion Datos'!F79</f>
        <v>6</v>
      </c>
      <c r="H79" s="64">
        <f>'importacion Datos'!G79</f>
        <v>5</v>
      </c>
      <c r="I79" s="64">
        <f>'importacion Datos'!H79</f>
        <v>0</v>
      </c>
      <c r="J79" s="64">
        <f>'importacion Datos'!I79</f>
        <v>0</v>
      </c>
      <c r="K79" s="64">
        <f>'importacion Datos'!J79</f>
        <v>0</v>
      </c>
      <c r="L79" s="64">
        <f>'importacion Datos'!K79</f>
        <v>0</v>
      </c>
      <c r="M79" s="64">
        <f>'importacion Datos'!L79</f>
        <v>0</v>
      </c>
      <c r="N79" s="64">
        <f>'importacion Datos'!M79</f>
        <v>0</v>
      </c>
      <c r="O79" s="59">
        <f t="shared" si="5"/>
        <v>50</v>
      </c>
      <c r="P79" s="32"/>
      <c r="Q79" s="60" t="s">
        <v>91</v>
      </c>
      <c r="R79" s="59">
        <v>375</v>
      </c>
      <c r="S79" s="59">
        <v>330</v>
      </c>
      <c r="T79" s="59">
        <v>285</v>
      </c>
      <c r="U79" s="59">
        <v>0</v>
      </c>
      <c r="V79" s="59">
        <v>146</v>
      </c>
      <c r="W79" s="59">
        <v>115</v>
      </c>
      <c r="X79" s="59">
        <f t="shared" si="3"/>
        <v>50</v>
      </c>
    </row>
    <row r="80" spans="2:24" ht="12.75">
      <c r="B80" s="26" t="s">
        <v>92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55"/>
      <c r="P80" s="51"/>
      <c r="Q80" s="26" t="s">
        <v>92</v>
      </c>
      <c r="T80" s="55"/>
      <c r="U80" s="55"/>
      <c r="V80" s="55"/>
      <c r="W80" s="55"/>
      <c r="X80" s="55"/>
    </row>
    <row r="81" spans="2:24" ht="12.75">
      <c r="B81" s="29" t="s">
        <v>93</v>
      </c>
      <c r="C81" s="62">
        <f>'importacion Datos'!B81</f>
        <v>27</v>
      </c>
      <c r="D81" s="62">
        <f>'importacion Datos'!C81</f>
        <v>15</v>
      </c>
      <c r="E81" s="62">
        <f>'importacion Datos'!D81</f>
        <v>152</v>
      </c>
      <c r="F81" s="62">
        <f>'importacion Datos'!E81</f>
        <v>75</v>
      </c>
      <c r="G81" s="62">
        <f>'importacion Datos'!F81</f>
        <v>78</v>
      </c>
      <c r="H81" s="62">
        <f>'importacion Datos'!G81</f>
        <v>53</v>
      </c>
      <c r="I81" s="62">
        <f>'importacion Datos'!H81</f>
        <v>0</v>
      </c>
      <c r="J81" s="62">
        <f>'importacion Datos'!I81</f>
        <v>0</v>
      </c>
      <c r="K81" s="62">
        <f>'importacion Datos'!J81</f>
        <v>0</v>
      </c>
      <c r="L81" s="62">
        <f>'importacion Datos'!K81</f>
        <v>0</v>
      </c>
      <c r="M81" s="62">
        <f>'importacion Datos'!L81</f>
        <v>0</v>
      </c>
      <c r="N81" s="62">
        <f>'importacion Datos'!M81</f>
        <v>0</v>
      </c>
      <c r="O81" s="31">
        <f t="shared" si="5"/>
        <v>400</v>
      </c>
      <c r="P81" s="32"/>
      <c r="Q81" s="56" t="s">
        <v>93</v>
      </c>
      <c r="R81" s="31">
        <v>70</v>
      </c>
      <c r="S81" s="31">
        <v>230</v>
      </c>
      <c r="T81" s="31">
        <v>389</v>
      </c>
      <c r="U81" s="31">
        <v>495</v>
      </c>
      <c r="V81" s="31">
        <v>347</v>
      </c>
      <c r="W81" s="31">
        <v>416</v>
      </c>
      <c r="X81" s="31">
        <f t="shared" si="3"/>
        <v>400</v>
      </c>
    </row>
    <row r="82" spans="2:24" ht="12.75">
      <c r="B82" s="19" t="s">
        <v>94</v>
      </c>
      <c r="C82" s="63">
        <f>'importacion Datos'!B82</f>
        <v>27</v>
      </c>
      <c r="D82" s="63">
        <f>'importacion Datos'!C82</f>
        <v>15</v>
      </c>
      <c r="E82" s="63">
        <f>'importacion Datos'!D82</f>
        <v>111</v>
      </c>
      <c r="F82" s="63">
        <f>'importacion Datos'!E82</f>
        <v>31</v>
      </c>
      <c r="G82" s="63">
        <f>'importacion Datos'!F82</f>
        <v>3</v>
      </c>
      <c r="H82" s="63">
        <f>'importacion Datos'!G82</f>
        <v>18</v>
      </c>
      <c r="I82" s="63">
        <f>'importacion Datos'!H82</f>
        <v>0</v>
      </c>
      <c r="J82" s="63">
        <f>'importacion Datos'!I82</f>
        <v>0</v>
      </c>
      <c r="K82" s="63">
        <f>'importacion Datos'!J82</f>
        <v>0</v>
      </c>
      <c r="L82" s="63">
        <f>'importacion Datos'!K82</f>
        <v>0</v>
      </c>
      <c r="M82" s="63">
        <f>'importacion Datos'!L82</f>
        <v>0</v>
      </c>
      <c r="N82" s="63">
        <f>'importacion Datos'!M82</f>
        <v>0</v>
      </c>
      <c r="O82" s="43">
        <f t="shared" si="5"/>
        <v>205</v>
      </c>
      <c r="P82" s="32"/>
      <c r="Q82" s="57" t="s">
        <v>94</v>
      </c>
      <c r="R82" s="43">
        <v>70</v>
      </c>
      <c r="S82" s="43">
        <v>230</v>
      </c>
      <c r="T82" s="43">
        <v>389</v>
      </c>
      <c r="U82" s="43">
        <v>495</v>
      </c>
      <c r="V82" s="43">
        <v>334</v>
      </c>
      <c r="W82" s="43">
        <v>416</v>
      </c>
      <c r="X82" s="43">
        <f t="shared" si="3"/>
        <v>205</v>
      </c>
    </row>
    <row r="83" spans="2:24" ht="12.75">
      <c r="B83" s="19" t="s">
        <v>95</v>
      </c>
      <c r="C83" s="63">
        <f>'importacion Datos'!B83</f>
        <v>19</v>
      </c>
      <c r="D83" s="63">
        <f>'importacion Datos'!C83</f>
        <v>20</v>
      </c>
      <c r="E83" s="63">
        <f>'importacion Datos'!D83</f>
        <v>24</v>
      </c>
      <c r="F83" s="63">
        <f>'importacion Datos'!E83</f>
        <v>68</v>
      </c>
      <c r="G83" s="63">
        <f>'importacion Datos'!F83</f>
        <v>5</v>
      </c>
      <c r="H83" s="63">
        <f>'importacion Datos'!G83</f>
        <v>16</v>
      </c>
      <c r="I83" s="63">
        <f>'importacion Datos'!H83</f>
        <v>0</v>
      </c>
      <c r="J83" s="63">
        <f>'importacion Datos'!I83</f>
        <v>0</v>
      </c>
      <c r="K83" s="63">
        <f>'importacion Datos'!J83</f>
        <v>0</v>
      </c>
      <c r="L83" s="63">
        <f>'importacion Datos'!K83</f>
        <v>0</v>
      </c>
      <c r="M83" s="63">
        <f>'importacion Datos'!L83</f>
        <v>0</v>
      </c>
      <c r="N83" s="63">
        <f>'importacion Datos'!M83</f>
        <v>0</v>
      </c>
      <c r="O83" s="43">
        <f t="shared" si="5"/>
        <v>152</v>
      </c>
      <c r="P83" s="32"/>
      <c r="Q83" s="57" t="s">
        <v>95</v>
      </c>
      <c r="R83" s="43">
        <v>324</v>
      </c>
      <c r="S83" s="43">
        <v>319</v>
      </c>
      <c r="T83" s="43">
        <v>314</v>
      </c>
      <c r="U83" s="43">
        <v>221</v>
      </c>
      <c r="V83" s="43">
        <v>188</v>
      </c>
      <c r="W83" s="43">
        <v>270</v>
      </c>
      <c r="X83" s="43">
        <f t="shared" si="3"/>
        <v>152</v>
      </c>
    </row>
    <row r="84" spans="2:24" ht="12.75">
      <c r="B84" s="19" t="s">
        <v>96</v>
      </c>
      <c r="C84" s="63">
        <f>'importacion Datos'!B84</f>
        <v>19</v>
      </c>
      <c r="D84" s="63">
        <f>'importacion Datos'!C84</f>
        <v>20</v>
      </c>
      <c r="E84" s="63">
        <f>'importacion Datos'!D84</f>
        <v>22</v>
      </c>
      <c r="F84" s="63">
        <f>'importacion Datos'!E84</f>
        <v>34</v>
      </c>
      <c r="G84" s="63">
        <f>'importacion Datos'!F84</f>
        <v>1</v>
      </c>
      <c r="H84" s="63">
        <f>'importacion Datos'!G84</f>
        <v>8</v>
      </c>
      <c r="I84" s="63">
        <f>'importacion Datos'!H84</f>
        <v>0</v>
      </c>
      <c r="J84" s="63">
        <f>'importacion Datos'!I84</f>
        <v>0</v>
      </c>
      <c r="K84" s="63">
        <f>'importacion Datos'!J84</f>
        <v>0</v>
      </c>
      <c r="L84" s="63">
        <f>'importacion Datos'!K84</f>
        <v>0</v>
      </c>
      <c r="M84" s="63">
        <f>'importacion Datos'!L84</f>
        <v>0</v>
      </c>
      <c r="N84" s="63">
        <f>'importacion Datos'!M84</f>
        <v>0</v>
      </c>
      <c r="O84" s="43">
        <f t="shared" si="5"/>
        <v>104</v>
      </c>
      <c r="P84" s="32"/>
      <c r="Q84" s="57" t="s">
        <v>96</v>
      </c>
      <c r="R84" s="43">
        <v>324</v>
      </c>
      <c r="S84" s="43">
        <v>319</v>
      </c>
      <c r="T84" s="43">
        <v>314</v>
      </c>
      <c r="U84" s="43">
        <v>221</v>
      </c>
      <c r="V84" s="43">
        <v>189</v>
      </c>
      <c r="W84" s="43">
        <v>270</v>
      </c>
      <c r="X84" s="43">
        <f t="shared" si="3"/>
        <v>104</v>
      </c>
    </row>
    <row r="85" spans="2:24" ht="12.75">
      <c r="B85" s="19" t="s">
        <v>97</v>
      </c>
      <c r="C85" s="63">
        <f>'importacion Datos'!B85</f>
        <v>15</v>
      </c>
      <c r="D85" s="63">
        <f>'importacion Datos'!C85</f>
        <v>16</v>
      </c>
      <c r="E85" s="63">
        <f>'importacion Datos'!D85</f>
        <v>20</v>
      </c>
      <c r="F85" s="63">
        <f>'importacion Datos'!E85</f>
        <v>18</v>
      </c>
      <c r="G85" s="63">
        <f>'importacion Datos'!F85</f>
        <v>19</v>
      </c>
      <c r="H85" s="63">
        <f>'importacion Datos'!G85</f>
        <v>20</v>
      </c>
      <c r="I85" s="63">
        <f>'importacion Datos'!H85</f>
        <v>0</v>
      </c>
      <c r="J85" s="63">
        <f>'importacion Datos'!I85</f>
        <v>0</v>
      </c>
      <c r="K85" s="63">
        <f>'importacion Datos'!J85</f>
        <v>0</v>
      </c>
      <c r="L85" s="63">
        <f>'importacion Datos'!K85</f>
        <v>0</v>
      </c>
      <c r="M85" s="63">
        <f>'importacion Datos'!L85</f>
        <v>0</v>
      </c>
      <c r="N85" s="63">
        <f>'importacion Datos'!M85</f>
        <v>0</v>
      </c>
      <c r="O85" s="43">
        <f t="shared" si="5"/>
        <v>108</v>
      </c>
      <c r="P85" s="32"/>
      <c r="Q85" s="57" t="s">
        <v>97</v>
      </c>
      <c r="R85" s="43">
        <v>3</v>
      </c>
      <c r="S85" s="43">
        <v>35</v>
      </c>
      <c r="T85" s="43">
        <v>63</v>
      </c>
      <c r="U85" s="43">
        <v>272</v>
      </c>
      <c r="V85" s="43">
        <v>211</v>
      </c>
      <c r="W85" s="43">
        <v>235</v>
      </c>
      <c r="X85" s="43">
        <f t="shared" si="3"/>
        <v>108</v>
      </c>
    </row>
    <row r="86" spans="2:24" ht="12.75">
      <c r="B86" s="19" t="s">
        <v>98</v>
      </c>
      <c r="C86" s="63">
        <f>'importacion Datos'!B86</f>
        <v>15</v>
      </c>
      <c r="D86" s="63">
        <f>'importacion Datos'!C86</f>
        <v>16</v>
      </c>
      <c r="E86" s="63">
        <f>'importacion Datos'!D86</f>
        <v>18</v>
      </c>
      <c r="F86" s="63">
        <f>'importacion Datos'!E86</f>
        <v>16</v>
      </c>
      <c r="G86" s="63">
        <f>'importacion Datos'!F86</f>
        <v>6</v>
      </c>
      <c r="H86" s="63">
        <f>'importacion Datos'!G86</f>
        <v>10</v>
      </c>
      <c r="I86" s="63">
        <f>'importacion Datos'!H86</f>
        <v>0</v>
      </c>
      <c r="J86" s="63">
        <f>'importacion Datos'!I86</f>
        <v>0</v>
      </c>
      <c r="K86" s="63">
        <f>'importacion Datos'!J86</f>
        <v>0</v>
      </c>
      <c r="L86" s="63">
        <f>'importacion Datos'!K86</f>
        <v>0</v>
      </c>
      <c r="M86" s="63">
        <f>'importacion Datos'!L86</f>
        <v>0</v>
      </c>
      <c r="N86" s="63">
        <f>'importacion Datos'!M86</f>
        <v>0</v>
      </c>
      <c r="O86" s="43">
        <f t="shared" si="5"/>
        <v>81</v>
      </c>
      <c r="P86" s="32"/>
      <c r="Q86" s="57" t="s">
        <v>98</v>
      </c>
      <c r="R86" s="43">
        <v>3</v>
      </c>
      <c r="S86" s="43">
        <v>35</v>
      </c>
      <c r="T86" s="43">
        <v>63</v>
      </c>
      <c r="U86" s="43">
        <v>272</v>
      </c>
      <c r="V86" s="43">
        <v>202</v>
      </c>
      <c r="W86" s="43">
        <v>235</v>
      </c>
      <c r="X86" s="43">
        <f t="shared" si="3"/>
        <v>81</v>
      </c>
    </row>
    <row r="87" spans="2:24" ht="12.75">
      <c r="B87" s="19" t="s">
        <v>99</v>
      </c>
      <c r="C87" s="63">
        <f>'importacion Datos'!B87</f>
        <v>133.2</v>
      </c>
      <c r="D87" s="63">
        <f>'importacion Datos'!C87</f>
        <v>133.2</v>
      </c>
      <c r="E87" s="63">
        <f>'importacion Datos'!D87</f>
        <v>133.2</v>
      </c>
      <c r="F87" s="63">
        <f>'importacion Datos'!E87</f>
        <v>133.2</v>
      </c>
      <c r="G87" s="63">
        <f>'importacion Datos'!F87</f>
        <v>133.2</v>
      </c>
      <c r="H87" s="63">
        <f>'importacion Datos'!G87</f>
        <v>133.2</v>
      </c>
      <c r="I87" s="63">
        <f>'importacion Datos'!H87</f>
        <v>0</v>
      </c>
      <c r="J87" s="63">
        <f>'importacion Datos'!I87</f>
        <v>0</v>
      </c>
      <c r="K87" s="63">
        <f>'importacion Datos'!J87</f>
        <v>0</v>
      </c>
      <c r="L87" s="63">
        <f>'importacion Datos'!K87</f>
        <v>0</v>
      </c>
      <c r="M87" s="63">
        <f>'importacion Datos'!L87</f>
        <v>0</v>
      </c>
      <c r="N87" s="63">
        <f>'importacion Datos'!M87</f>
        <v>0</v>
      </c>
      <c r="O87" s="43">
        <f>N87</f>
        <v>0</v>
      </c>
      <c r="P87" s="32"/>
      <c r="Q87" s="57" t="s">
        <v>99</v>
      </c>
      <c r="R87" s="43">
        <v>88</v>
      </c>
      <c r="S87" s="43">
        <v>88</v>
      </c>
      <c r="T87" s="43">
        <v>88</v>
      </c>
      <c r="U87" s="43">
        <v>88</v>
      </c>
      <c r="V87" s="43">
        <v>88</v>
      </c>
      <c r="W87" s="43">
        <v>88</v>
      </c>
      <c r="X87" s="43">
        <v>88</v>
      </c>
    </row>
    <row r="88" spans="2:24" ht="12.75">
      <c r="B88" s="23" t="s">
        <v>100</v>
      </c>
      <c r="C88" s="63">
        <f>'importacion Datos'!B88</f>
        <v>90</v>
      </c>
      <c r="D88" s="63">
        <f>'importacion Datos'!C88</f>
        <v>90</v>
      </c>
      <c r="E88" s="63">
        <f>'importacion Datos'!D88</f>
        <v>90</v>
      </c>
      <c r="F88" s="63">
        <f>'importacion Datos'!E88</f>
        <v>90</v>
      </c>
      <c r="G88" s="63">
        <f>'importacion Datos'!F88</f>
        <v>90</v>
      </c>
      <c r="H88" s="63">
        <f>'importacion Datos'!G88</f>
        <v>90</v>
      </c>
      <c r="I88" s="63">
        <f>'importacion Datos'!H88</f>
        <v>0</v>
      </c>
      <c r="J88" s="63">
        <f>'importacion Datos'!I88</f>
        <v>0</v>
      </c>
      <c r="K88" s="63">
        <f>'importacion Datos'!J88</f>
        <v>0</v>
      </c>
      <c r="L88" s="63">
        <f>'importacion Datos'!K88</f>
        <v>0</v>
      </c>
      <c r="M88" s="63">
        <f>'importacion Datos'!L88</f>
        <v>0</v>
      </c>
      <c r="N88" s="63">
        <f>'importacion Datos'!M88</f>
        <v>0</v>
      </c>
      <c r="O88" s="59">
        <f>N88</f>
        <v>0</v>
      </c>
      <c r="P88" s="32"/>
      <c r="Q88" s="60" t="s">
        <v>100</v>
      </c>
      <c r="R88" s="59">
        <v>50</v>
      </c>
      <c r="S88" s="59">
        <v>50</v>
      </c>
      <c r="T88" s="59">
        <v>50</v>
      </c>
      <c r="U88" s="59">
        <v>50</v>
      </c>
      <c r="V88" s="59">
        <v>50</v>
      </c>
      <c r="W88" s="59">
        <v>50</v>
      </c>
      <c r="X88" s="59">
        <v>50</v>
      </c>
    </row>
    <row r="89" spans="2:24" ht="12.75">
      <c r="B89" s="111"/>
      <c r="R89" s="112" t="s">
        <v>101</v>
      </c>
      <c r="S89" s="112"/>
      <c r="T89" s="112"/>
      <c r="U89" s="112"/>
      <c r="V89" s="112"/>
      <c r="W89" s="112"/>
      <c r="X89" s="112"/>
    </row>
    <row r="90" spans="2:24" ht="12.75">
      <c r="B90" s="113" t="s">
        <v>102</v>
      </c>
      <c r="C90" s="114" t="str">
        <f>C4</f>
        <v>ENERO</v>
      </c>
      <c r="D90" s="115" t="str">
        <f aca="true" t="shared" si="6" ref="D90:O90">D4</f>
        <v>FEBRERO</v>
      </c>
      <c r="E90" s="115" t="str">
        <f t="shared" si="6"/>
        <v>MARZO</v>
      </c>
      <c r="F90" s="115" t="str">
        <f t="shared" si="6"/>
        <v>ABRIL</v>
      </c>
      <c r="G90" s="115" t="str">
        <f t="shared" si="6"/>
        <v>MAYO</v>
      </c>
      <c r="H90" s="115" t="str">
        <f t="shared" si="6"/>
        <v>JUNIO</v>
      </c>
      <c r="I90" s="115" t="str">
        <f t="shared" si="6"/>
        <v>JULIO</v>
      </c>
      <c r="J90" s="115" t="str">
        <f t="shared" si="6"/>
        <v>AGOSTO</v>
      </c>
      <c r="K90" s="115" t="str">
        <f t="shared" si="6"/>
        <v>SEPT</v>
      </c>
      <c r="L90" s="115" t="str">
        <f t="shared" si="6"/>
        <v>OCT</v>
      </c>
      <c r="M90" s="115" t="str">
        <f t="shared" si="6"/>
        <v>NOV</v>
      </c>
      <c r="N90" s="115" t="str">
        <f t="shared" si="6"/>
        <v>DICIEMBRE</v>
      </c>
      <c r="O90" s="116" t="str">
        <f t="shared" si="6"/>
        <v>Dato Anual</v>
      </c>
      <c r="P90" s="117"/>
      <c r="Q90" s="118" t="s">
        <v>102</v>
      </c>
      <c r="R90" s="119">
        <v>2010</v>
      </c>
      <c r="S90" s="119">
        <v>2011</v>
      </c>
      <c r="T90" s="119">
        <v>2012</v>
      </c>
      <c r="U90" s="119">
        <v>2013</v>
      </c>
      <c r="V90" s="119">
        <v>2014</v>
      </c>
      <c r="W90" s="119">
        <v>2015</v>
      </c>
      <c r="X90" s="119">
        <v>2016</v>
      </c>
    </row>
    <row r="91" spans="2:24" ht="12.75">
      <c r="B91" s="120" t="s">
        <v>103</v>
      </c>
      <c r="C91" s="121">
        <f>C70/(C49+C55+C57+C58+C59+C60)</f>
        <v>1.634130137730033</v>
      </c>
      <c r="D91" s="122">
        <f aca="true" t="shared" si="7" ref="D91:N91">D70/(D49+D55+D57+D58+D59+D60)</f>
        <v>1.396980992990626</v>
      </c>
      <c r="E91" s="122">
        <f t="shared" si="7"/>
        <v>1.3621397713428434</v>
      </c>
      <c r="F91" s="122">
        <f t="shared" si="7"/>
        <v>1.5790650145542369</v>
      </c>
      <c r="G91" s="122">
        <f t="shared" si="7"/>
        <v>1.6787403621589359</v>
      </c>
      <c r="H91" s="122">
        <f t="shared" si="7"/>
        <v>1.8399339038064326</v>
      </c>
      <c r="I91" s="122" t="e">
        <f t="shared" si="7"/>
        <v>#DIV/0!</v>
      </c>
      <c r="J91" s="122" t="e">
        <f t="shared" si="7"/>
        <v>#DIV/0!</v>
      </c>
      <c r="K91" s="122" t="e">
        <f t="shared" si="7"/>
        <v>#DIV/0!</v>
      </c>
      <c r="L91" s="122" t="e">
        <f t="shared" si="7"/>
        <v>#DIV/0!</v>
      </c>
      <c r="M91" s="122" t="e">
        <f t="shared" si="7"/>
        <v>#DIV/0!</v>
      </c>
      <c r="N91" s="122" t="e">
        <f t="shared" si="7"/>
        <v>#DIV/0!</v>
      </c>
      <c r="O91" s="122">
        <f>O70/(O49+O55+O57+O58+O59+O60)</f>
        <v>1.548403082075114</v>
      </c>
      <c r="P91" s="123"/>
      <c r="Q91" s="124" t="s">
        <v>103</v>
      </c>
      <c r="R91" s="125">
        <f aca="true" t="shared" si="8" ref="R91:X91">R70/(R49+R55+R57+R58+R59+R60)</f>
        <v>0.5043920116368803</v>
      </c>
      <c r="S91" s="125">
        <f t="shared" si="8"/>
        <v>0.5461851376604147</v>
      </c>
      <c r="T91" s="125">
        <f t="shared" si="8"/>
        <v>0.903161222359412</v>
      </c>
      <c r="U91" s="125">
        <f t="shared" si="8"/>
        <v>0.8383079837844752</v>
      </c>
      <c r="V91" s="125">
        <f t="shared" si="8"/>
        <v>1.0313367987678497</v>
      </c>
      <c r="W91" s="125">
        <f>W70/(W49+W55+W57+W58+W59+W60)</f>
        <v>1.7144958085625623</v>
      </c>
      <c r="X91" s="125">
        <f t="shared" si="8"/>
        <v>1.548403082075114</v>
      </c>
    </row>
    <row r="92" spans="2:24" ht="12.75">
      <c r="B92" s="120" t="s">
        <v>104</v>
      </c>
      <c r="C92" s="121">
        <f>C66/C22</f>
        <v>4.2801677470086785</v>
      </c>
      <c r="D92" s="122">
        <f aca="true" t="shared" si="9" ref="D92:N92">D66/D22</f>
        <v>3.528508004755241</v>
      </c>
      <c r="E92" s="122">
        <f t="shared" si="9"/>
        <v>4.029328553979303</v>
      </c>
      <c r="F92" s="122">
        <f t="shared" si="9"/>
        <v>5.5892086144222715</v>
      </c>
      <c r="G92" s="122">
        <f t="shared" si="9"/>
        <v>5.806913749266576</v>
      </c>
      <c r="H92" s="122">
        <f t="shared" si="9"/>
        <v>5.7024327125753915</v>
      </c>
      <c r="I92" s="122" t="e">
        <f t="shared" si="9"/>
        <v>#DIV/0!</v>
      </c>
      <c r="J92" s="122" t="e">
        <f t="shared" si="9"/>
        <v>#DIV/0!</v>
      </c>
      <c r="K92" s="122" t="e">
        <f t="shared" si="9"/>
        <v>#DIV/0!</v>
      </c>
      <c r="L92" s="122" t="e">
        <f t="shared" si="9"/>
        <v>#DIV/0!</v>
      </c>
      <c r="M92" s="122" t="e">
        <f t="shared" si="9"/>
        <v>#DIV/0!</v>
      </c>
      <c r="N92" s="122" t="e">
        <f t="shared" si="9"/>
        <v>#DIV/0!</v>
      </c>
      <c r="O92" s="122">
        <f>O66/O22</f>
        <v>4.808871792744003</v>
      </c>
      <c r="P92" s="123"/>
      <c r="Q92" s="2" t="s">
        <v>104</v>
      </c>
      <c r="R92" s="125">
        <f aca="true" t="shared" si="10" ref="R92:X92">R66/R22</f>
        <v>1.6101254880352056</v>
      </c>
      <c r="S92" s="125">
        <f t="shared" si="10"/>
        <v>2.5168836142527744</v>
      </c>
      <c r="T92" s="125">
        <f t="shared" si="10"/>
        <v>3.678592944253637</v>
      </c>
      <c r="U92" s="125">
        <f t="shared" si="10"/>
        <v>2.979986185365206</v>
      </c>
      <c r="V92" s="125">
        <f t="shared" si="10"/>
        <v>3.8172646204544307</v>
      </c>
      <c r="W92" s="125">
        <f>W66/W22</f>
        <v>3.852797638154355</v>
      </c>
      <c r="X92" s="125">
        <f t="shared" si="10"/>
        <v>4.808871792744003</v>
      </c>
    </row>
    <row r="93" spans="2:24" ht="12.75">
      <c r="B93" s="126" t="s">
        <v>105</v>
      </c>
      <c r="C93" s="127">
        <f>C14</f>
        <v>20523</v>
      </c>
      <c r="D93" s="128">
        <f aca="true" t="shared" si="11" ref="D93:N93">D14</f>
        <v>20926</v>
      </c>
      <c r="E93" s="128">
        <f t="shared" si="11"/>
        <v>25298</v>
      </c>
      <c r="F93" s="128">
        <f t="shared" si="11"/>
        <v>25317</v>
      </c>
      <c r="G93" s="128">
        <f t="shared" si="11"/>
        <v>25317</v>
      </c>
      <c r="H93" s="128">
        <f t="shared" si="11"/>
        <v>25320</v>
      </c>
      <c r="I93" s="128">
        <f t="shared" si="11"/>
        <v>0</v>
      </c>
      <c r="J93" s="128">
        <f t="shared" si="11"/>
        <v>0</v>
      </c>
      <c r="K93" s="128">
        <f t="shared" si="11"/>
        <v>0</v>
      </c>
      <c r="L93" s="128">
        <f t="shared" si="11"/>
        <v>0</v>
      </c>
      <c r="M93" s="128">
        <f t="shared" si="11"/>
        <v>0</v>
      </c>
      <c r="N93" s="128">
        <f t="shared" si="11"/>
        <v>0</v>
      </c>
      <c r="O93" s="128">
        <f>O14</f>
        <v>0</v>
      </c>
      <c r="P93" s="129"/>
      <c r="Q93" s="130" t="s">
        <v>105</v>
      </c>
      <c r="R93" s="131">
        <f aca="true" t="shared" si="12" ref="R93:X93">R14</f>
        <v>14580</v>
      </c>
      <c r="S93" s="131">
        <f t="shared" si="12"/>
        <v>15247</v>
      </c>
      <c r="T93" s="131">
        <f t="shared" si="12"/>
        <v>15913</v>
      </c>
      <c r="U93" s="131">
        <f t="shared" si="12"/>
        <v>15979</v>
      </c>
      <c r="V93" s="131">
        <f t="shared" si="12"/>
        <v>18249</v>
      </c>
      <c r="W93" s="131">
        <f>W14</f>
        <v>20466</v>
      </c>
      <c r="X93" s="131">
        <f t="shared" si="12"/>
        <v>0</v>
      </c>
    </row>
    <row r="94" spans="2:24" ht="12.75">
      <c r="B94" s="132" t="s">
        <v>106</v>
      </c>
      <c r="C94" s="133">
        <f>C16</f>
        <v>11184</v>
      </c>
      <c r="D94" s="134">
        <f aca="true" t="shared" si="13" ref="D94:N94">D16</f>
        <v>11186</v>
      </c>
      <c r="E94" s="134">
        <f t="shared" si="13"/>
        <v>12802</v>
      </c>
      <c r="F94" s="134">
        <f t="shared" si="13"/>
        <v>12802</v>
      </c>
      <c r="G94" s="134">
        <f t="shared" si="13"/>
        <v>12802</v>
      </c>
      <c r="H94" s="134">
        <f t="shared" si="13"/>
        <v>12805</v>
      </c>
      <c r="I94" s="134">
        <f t="shared" si="13"/>
        <v>0</v>
      </c>
      <c r="J94" s="134">
        <f t="shared" si="13"/>
        <v>0</v>
      </c>
      <c r="K94" s="134">
        <f t="shared" si="13"/>
        <v>0</v>
      </c>
      <c r="L94" s="134">
        <f t="shared" si="13"/>
        <v>0</v>
      </c>
      <c r="M94" s="134">
        <f t="shared" si="13"/>
        <v>0</v>
      </c>
      <c r="N94" s="134">
        <f t="shared" si="13"/>
        <v>0</v>
      </c>
      <c r="O94" s="134">
        <f>O16</f>
        <v>0</v>
      </c>
      <c r="P94" s="129"/>
      <c r="Q94" s="135" t="s">
        <v>106</v>
      </c>
      <c r="R94" s="136">
        <f aca="true" t="shared" si="14" ref="R94:X94">R16</f>
        <v>7847</v>
      </c>
      <c r="S94" s="136">
        <f t="shared" si="14"/>
        <v>8369</v>
      </c>
      <c r="T94" s="136">
        <f t="shared" si="14"/>
        <v>8890</v>
      </c>
      <c r="U94" s="136">
        <f t="shared" si="14"/>
        <v>9152</v>
      </c>
      <c r="V94" s="136">
        <f t="shared" si="14"/>
        <v>9436</v>
      </c>
      <c r="W94" s="136">
        <f>W16</f>
        <v>11177</v>
      </c>
      <c r="X94" s="136">
        <f t="shared" si="14"/>
        <v>0</v>
      </c>
    </row>
    <row r="95" s="1" customFormat="1" ht="12.75"/>
    <row r="96" spans="2:14" ht="12.75">
      <c r="B96" s="137" t="s">
        <v>107</v>
      </c>
      <c r="C96" s="138">
        <f>(C35*22+C36*16+C37*7.5+C38*2.5)/(C35+C36+C37+C38)</f>
        <v>6.182414127990186</v>
      </c>
      <c r="D96" s="138">
        <f>(D35*22+D36*16+D37*7.5+D38*2.5)/(D35+D36+D37+D38)</f>
        <v>6.182414127990186</v>
      </c>
      <c r="E96" s="138">
        <f aca="true" t="shared" si="15" ref="E96:N96">(E35*22+E36*16+E37*7.5+E38*2.5)/(E35+E36+E37+E38)</f>
        <v>7.7532413629535935</v>
      </c>
      <c r="F96" s="138">
        <f t="shared" si="15"/>
        <v>7.749298890073863</v>
      </c>
      <c r="G96" s="138">
        <f t="shared" si="15"/>
        <v>7.745362330281023</v>
      </c>
      <c r="H96" s="138">
        <f t="shared" si="15"/>
        <v>7.9100513428120065</v>
      </c>
      <c r="I96" s="138" t="e">
        <f t="shared" si="15"/>
        <v>#DIV/0!</v>
      </c>
      <c r="J96" s="138" t="e">
        <f t="shared" si="15"/>
        <v>#DIV/0!</v>
      </c>
      <c r="K96" s="138" t="e">
        <f t="shared" si="15"/>
        <v>#DIV/0!</v>
      </c>
      <c r="L96" s="138" t="e">
        <f t="shared" si="15"/>
        <v>#DIV/0!</v>
      </c>
      <c r="M96" s="138" t="e">
        <f t="shared" si="15"/>
        <v>#DIV/0!</v>
      </c>
      <c r="N96" s="138" t="e">
        <f t="shared" si="15"/>
        <v>#DIV/0!</v>
      </c>
    </row>
    <row r="97" spans="17:24" s="1" customFormat="1" ht="12.75">
      <c r="Q97" s="1" t="s">
        <v>108</v>
      </c>
      <c r="R97" s="139">
        <f aca="true" t="shared" si="16" ref="R97:X97">R49+R55+R57+R58+R59+R60</f>
        <v>33187267.86666667</v>
      </c>
      <c r="S97" s="139">
        <f t="shared" si="16"/>
        <v>36683458.809999995</v>
      </c>
      <c r="T97" s="139">
        <f t="shared" si="16"/>
        <v>40561761.05999999</v>
      </c>
      <c r="U97" s="139">
        <f t="shared" si="16"/>
        <v>39723934.43</v>
      </c>
      <c r="V97" s="139">
        <f t="shared" si="16"/>
        <v>44572003.67999999</v>
      </c>
      <c r="W97" s="139">
        <f>W49+W55+W57+W58+W59+W60</f>
        <v>33445318.479999997</v>
      </c>
      <c r="X97" s="139">
        <f t="shared" si="16"/>
        <v>18487306.730000004</v>
      </c>
    </row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</sheetData>
  <sheetProtection selectLockedCells="1" selectUnlockedCells="1"/>
  <mergeCells count="1">
    <mergeCell ref="R89:X89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13">
      <selection activeCell="F56" sqref="F56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40" t="s">
        <v>109</v>
      </c>
      <c r="E2" s="141" t="str">
        <f>'Resumen Anual '!C2</f>
        <v>Aguas del Valle  </v>
      </c>
      <c r="F2" s="142"/>
      <c r="G2" s="143"/>
      <c r="H2" s="144"/>
      <c r="I2" s="144"/>
    </row>
    <row r="3" spans="4:9" ht="12.75">
      <c r="D3" s="140" t="s">
        <v>3</v>
      </c>
      <c r="E3" s="145">
        <f>'Resumen Anual '!O3</f>
        <v>2016</v>
      </c>
      <c r="F3" s="145"/>
      <c r="G3" s="143"/>
      <c r="H3" s="144"/>
      <c r="I3" s="144"/>
    </row>
    <row r="4" spans="2:4" ht="12.75">
      <c r="B4" s="146" t="s">
        <v>33</v>
      </c>
      <c r="C4" s="147"/>
      <c r="D4" s="147"/>
    </row>
    <row r="26" ht="12.75">
      <c r="B26" s="148" t="s">
        <v>110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1">
      <selection activeCell="E4" sqref="E4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40" t="s">
        <v>109</v>
      </c>
      <c r="E2" s="141" t="str">
        <f>'Resumen Anual '!C2</f>
        <v>Aguas del Valle  </v>
      </c>
      <c r="F2" s="142"/>
      <c r="G2" s="143"/>
      <c r="H2" s="143"/>
      <c r="I2" s="143"/>
    </row>
    <row r="3" spans="4:9" ht="12.75">
      <c r="D3" s="140" t="s">
        <v>3</v>
      </c>
      <c r="E3" s="145">
        <f>'Resumen Anual '!O3</f>
        <v>2016</v>
      </c>
      <c r="F3" s="145"/>
      <c r="G3" s="143"/>
      <c r="H3" s="143"/>
      <c r="I3" s="143"/>
    </row>
    <row r="4" ht="12.75">
      <c r="B4" s="149" t="s">
        <v>111</v>
      </c>
    </row>
    <row r="26" ht="12.75">
      <c r="B26" s="14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L11" sqref="L11"/>
    </sheetView>
  </sheetViews>
  <sheetFormatPr defaultColWidth="11.421875" defaultRowHeight="15"/>
  <cols>
    <col min="2" max="2" width="13.28125" style="0" customWidth="1"/>
  </cols>
  <sheetData>
    <row r="1" ht="12.75">
      <c r="A1" t="s">
        <v>112</v>
      </c>
    </row>
    <row r="3" spans="1:3" ht="12.75">
      <c r="A3" s="150" t="s">
        <v>3</v>
      </c>
      <c r="B3" s="151" t="s">
        <v>113</v>
      </c>
      <c r="C3" s="150" t="s">
        <v>114</v>
      </c>
    </row>
    <row r="4" spans="1:3" ht="12.75">
      <c r="A4" s="152">
        <f>'Resumen Anual '!R3</f>
        <v>2010</v>
      </c>
      <c r="B4" s="153">
        <f>'Resumen Anual '!R22*1000/('Resumen Anual '!R14*'Resumen Anual '!R9*365)</f>
        <v>302.58533042846767</v>
      </c>
      <c r="C4" s="154" t="s">
        <v>115</v>
      </c>
    </row>
    <row r="5" spans="1:3" ht="12.75">
      <c r="A5" s="152">
        <f>'Resumen Anual '!T3</f>
        <v>2012</v>
      </c>
      <c r="B5" s="153">
        <f>'Resumen Anual '!T22*1000/('Resumen Anual '!T14*'Resumen Anual '!T9*365)</f>
        <v>247.58649127232064</v>
      </c>
      <c r="C5" s="154" t="s">
        <v>115</v>
      </c>
    </row>
    <row r="6" spans="1:3" ht="12.75">
      <c r="A6" s="152">
        <f>'Resumen Anual '!U3</f>
        <v>2013</v>
      </c>
      <c r="B6" s="153">
        <f>'Resumen Anual '!U22*1000/('Resumen Anual '!U14*'Resumen Anual '!U9*365)</f>
        <v>303.2756786089962</v>
      </c>
      <c r="C6" s="154" t="s">
        <v>115</v>
      </c>
    </row>
    <row r="7" spans="1:3" ht="12.75">
      <c r="A7" s="155">
        <f>'Resumen Anual '!V3</f>
        <v>2014</v>
      </c>
      <c r="B7" s="153">
        <f>('Resumen Anual '!V22*1000)/('Resumen Anual '!V14*'Resumen Anual '!V9*365)</f>
        <v>352.72521594352713</v>
      </c>
      <c r="C7" s="156" t="s">
        <v>115</v>
      </c>
    </row>
    <row r="8" spans="1:3" ht="12.75">
      <c r="A8" s="155">
        <f>'Resumen Anual '!W3</f>
        <v>2015</v>
      </c>
      <c r="B8" s="153">
        <f>('Resumen Anual '!W22*1000)/('Resumen Anual '!W14*'Resumen Anual '!W9*365)</f>
        <v>267.9505554974946</v>
      </c>
      <c r="C8" s="156" t="s">
        <v>115</v>
      </c>
    </row>
    <row r="9" spans="1:3" ht="12.75">
      <c r="A9" s="155">
        <f>'Resumen Anual '!X3</f>
        <v>2016</v>
      </c>
      <c r="B9" s="153" t="e">
        <f>('Resumen Anual '!X22*1000)/('Resumen Anual '!X14*'Resumen Anual '!X9*365)</f>
        <v>#DIV/0!</v>
      </c>
      <c r="C9" s="156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K30" sqref="K30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selection activeCell="G2" sqref="G2"/>
    </sheetView>
  </sheetViews>
  <sheetFormatPr defaultColWidth="11.421875" defaultRowHeight="15"/>
  <cols>
    <col min="1" max="1" width="40.57421875" style="0" customWidth="1"/>
  </cols>
  <sheetData>
    <row r="1" spans="1:16" ht="12.75">
      <c r="A1">
        <v>218</v>
      </c>
      <c r="B1">
        <v>1407</v>
      </c>
      <c r="C1">
        <v>1408</v>
      </c>
      <c r="D1">
        <v>1413</v>
      </c>
      <c r="E1">
        <v>1414</v>
      </c>
      <c r="F1">
        <v>1453</v>
      </c>
      <c r="G1">
        <v>1475</v>
      </c>
      <c r="O1" t="s">
        <v>116</v>
      </c>
      <c r="P1">
        <v>1414</v>
      </c>
    </row>
    <row r="2" spans="1:16" ht="12.75">
      <c r="A2" t="s">
        <v>1</v>
      </c>
      <c r="B2" t="s">
        <v>117</v>
      </c>
      <c r="C2" t="s">
        <v>117</v>
      </c>
      <c r="D2" t="s">
        <v>117</v>
      </c>
      <c r="E2" t="s">
        <v>117</v>
      </c>
      <c r="F2" t="s">
        <v>117</v>
      </c>
      <c r="G2" t="s">
        <v>117</v>
      </c>
      <c r="O2" t="s">
        <v>1</v>
      </c>
      <c r="P2" t="s">
        <v>117</v>
      </c>
    </row>
    <row r="3" spans="1:16" ht="12.75">
      <c r="A3" t="s">
        <v>3</v>
      </c>
      <c r="B3">
        <v>2016</v>
      </c>
      <c r="C3">
        <v>2016</v>
      </c>
      <c r="D3">
        <v>2016</v>
      </c>
      <c r="E3">
        <v>2016</v>
      </c>
      <c r="F3">
        <v>2016</v>
      </c>
      <c r="G3">
        <v>2016</v>
      </c>
      <c r="O3" t="s">
        <v>3</v>
      </c>
      <c r="P3">
        <v>2016</v>
      </c>
    </row>
    <row r="4" spans="1:16" ht="12.75">
      <c r="A4" t="s">
        <v>118</v>
      </c>
      <c r="B4" t="s">
        <v>119</v>
      </c>
      <c r="C4" t="s">
        <v>120</v>
      </c>
      <c r="D4" t="s">
        <v>121</v>
      </c>
      <c r="E4" t="s">
        <v>122</v>
      </c>
      <c r="F4" t="s">
        <v>123</v>
      </c>
      <c r="G4" t="s">
        <v>124</v>
      </c>
      <c r="O4" t="s">
        <v>118</v>
      </c>
      <c r="P4" t="s">
        <v>122</v>
      </c>
    </row>
    <row r="5" spans="1:16" ht="12.75">
      <c r="A5" t="s">
        <v>17</v>
      </c>
      <c r="B5" s="157">
        <v>42495</v>
      </c>
      <c r="C5" s="157">
        <v>42495</v>
      </c>
      <c r="D5" s="157">
        <v>42501</v>
      </c>
      <c r="E5" s="157">
        <v>42501</v>
      </c>
      <c r="F5" s="157">
        <v>42542</v>
      </c>
      <c r="G5" s="157">
        <v>42565</v>
      </c>
      <c r="O5" t="s">
        <v>17</v>
      </c>
      <c r="P5">
        <v>42501</v>
      </c>
    </row>
    <row r="6" spans="1:16" ht="12.75">
      <c r="A6" t="s">
        <v>18</v>
      </c>
      <c r="B6" t="s">
        <v>125</v>
      </c>
      <c r="C6" t="s">
        <v>125</v>
      </c>
      <c r="D6" t="s">
        <v>125</v>
      </c>
      <c r="E6" t="s">
        <v>125</v>
      </c>
      <c r="F6" t="s">
        <v>125</v>
      </c>
      <c r="G6" t="s">
        <v>125</v>
      </c>
      <c r="O6" t="s">
        <v>18</v>
      </c>
      <c r="P6" t="s">
        <v>125</v>
      </c>
    </row>
    <row r="7" spans="1:15" ht="12.75">
      <c r="A7" t="s">
        <v>19</v>
      </c>
      <c r="O7" t="s">
        <v>19</v>
      </c>
    </row>
    <row r="8" spans="1:16" ht="12.75">
      <c r="A8" t="s">
        <v>20</v>
      </c>
      <c r="B8">
        <v>59875</v>
      </c>
      <c r="C8">
        <v>59875</v>
      </c>
      <c r="D8">
        <v>59875</v>
      </c>
      <c r="E8">
        <v>59875</v>
      </c>
      <c r="F8">
        <v>59875</v>
      </c>
      <c r="G8">
        <v>59875</v>
      </c>
      <c r="O8" t="s">
        <v>20</v>
      </c>
      <c r="P8">
        <v>59875</v>
      </c>
    </row>
    <row r="9" spans="1:16" ht="12.75">
      <c r="A9" t="s">
        <v>21</v>
      </c>
      <c r="B9">
        <v>5</v>
      </c>
      <c r="C9">
        <v>5</v>
      </c>
      <c r="D9">
        <v>5</v>
      </c>
      <c r="E9">
        <v>5</v>
      </c>
      <c r="F9">
        <v>5</v>
      </c>
      <c r="G9">
        <v>5</v>
      </c>
      <c r="O9" t="s">
        <v>21</v>
      </c>
      <c r="P9">
        <v>5</v>
      </c>
    </row>
    <row r="10" spans="1:17" ht="12.75">
      <c r="A10" t="s">
        <v>22</v>
      </c>
      <c r="B10" s="158">
        <v>10271</v>
      </c>
      <c r="C10" s="158">
        <v>10271</v>
      </c>
      <c r="D10" s="158">
        <v>10271</v>
      </c>
      <c r="E10" s="158">
        <v>10271</v>
      </c>
      <c r="F10" s="158">
        <v>10271</v>
      </c>
      <c r="G10" s="158">
        <v>10271</v>
      </c>
      <c r="H10" s="158"/>
      <c r="I10" s="158"/>
      <c r="J10" s="158"/>
      <c r="K10" s="158"/>
      <c r="L10" s="158"/>
      <c r="M10" s="158"/>
      <c r="N10" s="158"/>
      <c r="O10" s="158" t="s">
        <v>22</v>
      </c>
      <c r="P10" s="158">
        <v>10271</v>
      </c>
      <c r="Q10" s="158"/>
    </row>
    <row r="11" spans="1:16" ht="12.75">
      <c r="A11" t="s">
        <v>126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O11" t="s">
        <v>126</v>
      </c>
      <c r="P11">
        <v>0</v>
      </c>
    </row>
    <row r="12" spans="1:16" ht="12.75">
      <c r="A12" t="s">
        <v>127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O12" t="s">
        <v>127</v>
      </c>
      <c r="P12">
        <v>0</v>
      </c>
    </row>
    <row r="13" spans="1:15" ht="12.75">
      <c r="A13" t="s">
        <v>25</v>
      </c>
      <c r="O13" t="s">
        <v>25</v>
      </c>
    </row>
    <row r="14" spans="1:16" ht="12.75">
      <c r="A14" t="s">
        <v>26</v>
      </c>
      <c r="B14">
        <v>20523</v>
      </c>
      <c r="C14">
        <v>20926</v>
      </c>
      <c r="D14">
        <v>25298</v>
      </c>
      <c r="E14">
        <v>25317</v>
      </c>
      <c r="F14">
        <v>25317</v>
      </c>
      <c r="G14">
        <v>25320</v>
      </c>
      <c r="O14" t="s">
        <v>26</v>
      </c>
      <c r="P14">
        <v>25317</v>
      </c>
    </row>
    <row r="15" spans="1:16" ht="12.75">
      <c r="A15" t="s">
        <v>27</v>
      </c>
      <c r="B15">
        <v>0</v>
      </c>
      <c r="C15">
        <v>0</v>
      </c>
      <c r="D15">
        <v>2</v>
      </c>
      <c r="E15">
        <v>1</v>
      </c>
      <c r="F15">
        <v>0</v>
      </c>
      <c r="G15">
        <v>0</v>
      </c>
      <c r="O15" t="s">
        <v>27</v>
      </c>
      <c r="P15">
        <v>1</v>
      </c>
    </row>
    <row r="16" spans="1:16" ht="12.75">
      <c r="A16" t="s">
        <v>28</v>
      </c>
      <c r="B16">
        <v>11184</v>
      </c>
      <c r="C16">
        <v>11186</v>
      </c>
      <c r="D16">
        <v>12802</v>
      </c>
      <c r="E16">
        <v>12802</v>
      </c>
      <c r="F16">
        <v>12802</v>
      </c>
      <c r="G16">
        <v>12805</v>
      </c>
      <c r="O16" t="s">
        <v>28</v>
      </c>
      <c r="P16">
        <v>12802</v>
      </c>
    </row>
    <row r="17" spans="1:16" ht="12.75">
      <c r="A17" t="s">
        <v>29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O17" t="s">
        <v>29</v>
      </c>
      <c r="P17">
        <v>0</v>
      </c>
    </row>
    <row r="18" spans="1:16" ht="12.75">
      <c r="A18" t="s">
        <v>30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O18" t="s">
        <v>30</v>
      </c>
      <c r="P18">
        <v>0</v>
      </c>
    </row>
    <row r="19" spans="1:16" ht="12.75">
      <c r="A19" t="s">
        <v>31</v>
      </c>
      <c r="B19">
        <v>38</v>
      </c>
      <c r="C19">
        <v>40</v>
      </c>
      <c r="D19">
        <v>77</v>
      </c>
      <c r="E19">
        <v>77</v>
      </c>
      <c r="F19">
        <v>77</v>
      </c>
      <c r="G19">
        <v>78</v>
      </c>
      <c r="O19" t="s">
        <v>31</v>
      </c>
      <c r="P19">
        <v>77</v>
      </c>
    </row>
    <row r="20" spans="1:16" ht="12.75">
      <c r="A20" t="s">
        <v>32</v>
      </c>
      <c r="B20">
        <v>38</v>
      </c>
      <c r="C20">
        <v>40</v>
      </c>
      <c r="D20">
        <v>77</v>
      </c>
      <c r="E20">
        <v>77</v>
      </c>
      <c r="F20">
        <v>77</v>
      </c>
      <c r="G20">
        <v>78</v>
      </c>
      <c r="O20" t="s">
        <v>32</v>
      </c>
      <c r="P20">
        <v>77</v>
      </c>
    </row>
    <row r="21" spans="1:15" ht="12.75">
      <c r="A21" t="s">
        <v>33</v>
      </c>
      <c r="O21" t="s">
        <v>33</v>
      </c>
    </row>
    <row r="22" spans="1:16" ht="12.75">
      <c r="A22" t="s">
        <v>34</v>
      </c>
      <c r="B22">
        <v>704372.62</v>
      </c>
      <c r="C22">
        <v>699993.92</v>
      </c>
      <c r="D22">
        <v>838021.2</v>
      </c>
      <c r="E22">
        <v>724385.2</v>
      </c>
      <c r="F22">
        <v>715820</v>
      </c>
      <c r="G22">
        <v>718745</v>
      </c>
      <c r="O22" t="s">
        <v>34</v>
      </c>
      <c r="P22">
        <v>724385.2</v>
      </c>
    </row>
    <row r="23" spans="1:16" ht="12.75">
      <c r="A23" t="s">
        <v>35</v>
      </c>
      <c r="B23">
        <v>22910.42</v>
      </c>
      <c r="C23">
        <v>23632.02</v>
      </c>
      <c r="D23">
        <v>20913.74</v>
      </c>
      <c r="E23">
        <v>10377.84</v>
      </c>
      <c r="F23">
        <v>5762</v>
      </c>
      <c r="G23">
        <v>5120</v>
      </c>
      <c r="O23" t="s">
        <v>35</v>
      </c>
      <c r="P23">
        <v>10377.84</v>
      </c>
    </row>
    <row r="24" spans="1:16" ht="12.75">
      <c r="A24" t="s">
        <v>36</v>
      </c>
      <c r="B24">
        <v>681462.2</v>
      </c>
      <c r="C24">
        <v>679361.9</v>
      </c>
      <c r="D24">
        <v>817107.46</v>
      </c>
      <c r="E24">
        <v>714007.36</v>
      </c>
      <c r="F24">
        <v>710058</v>
      </c>
      <c r="G24">
        <v>713625</v>
      </c>
      <c r="O24" t="s">
        <v>36</v>
      </c>
      <c r="P24">
        <v>714007.36</v>
      </c>
    </row>
    <row r="25" spans="1:16" ht="12.75">
      <c r="A25" t="s">
        <v>37</v>
      </c>
      <c r="B25">
        <v>513942.14</v>
      </c>
      <c r="C25">
        <v>509512.81</v>
      </c>
      <c r="D25">
        <v>838021.2</v>
      </c>
      <c r="E25">
        <v>724385.2</v>
      </c>
      <c r="F25">
        <v>715820</v>
      </c>
      <c r="G25">
        <v>718745</v>
      </c>
      <c r="O25" t="s">
        <v>37</v>
      </c>
      <c r="P25">
        <v>724385.2</v>
      </c>
    </row>
    <row r="26" spans="1:15" ht="12.75">
      <c r="A26" t="s">
        <v>38</v>
      </c>
      <c r="O26" t="s">
        <v>38</v>
      </c>
    </row>
    <row r="27" spans="1:16" ht="12.75">
      <c r="A27" t="s">
        <v>39</v>
      </c>
      <c r="B27">
        <v>10</v>
      </c>
      <c r="C27">
        <v>10</v>
      </c>
      <c r="D27">
        <v>10</v>
      </c>
      <c r="E27">
        <v>10</v>
      </c>
      <c r="F27">
        <v>10</v>
      </c>
      <c r="G27">
        <v>10</v>
      </c>
      <c r="O27" t="s">
        <v>39</v>
      </c>
      <c r="P27">
        <v>10</v>
      </c>
    </row>
    <row r="28" spans="1:16" ht="12.75">
      <c r="A28" t="s">
        <v>40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O28" t="s">
        <v>40</v>
      </c>
      <c r="P28">
        <v>0</v>
      </c>
    </row>
    <row r="29" spans="1:16" ht="12.75">
      <c r="A29" t="s">
        <v>41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O29" t="s">
        <v>41</v>
      </c>
      <c r="P29">
        <v>0</v>
      </c>
    </row>
    <row r="30" spans="1:16" ht="12.75">
      <c r="A30" t="s">
        <v>128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O30" t="s">
        <v>42</v>
      </c>
      <c r="P30">
        <v>0</v>
      </c>
    </row>
    <row r="31" spans="1:16" ht="12.75">
      <c r="A31" t="s">
        <v>43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O31" t="s">
        <v>43</v>
      </c>
      <c r="P31">
        <v>0</v>
      </c>
    </row>
    <row r="32" spans="1:16" ht="12.75">
      <c r="A32" t="s">
        <v>129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O32" t="s">
        <v>44</v>
      </c>
      <c r="P32">
        <v>0</v>
      </c>
    </row>
    <row r="33" spans="1:16" ht="12.75">
      <c r="A33" t="s">
        <v>130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O33" t="s">
        <v>45</v>
      </c>
      <c r="P33">
        <v>0</v>
      </c>
    </row>
    <row r="34" spans="1:15" ht="12.75">
      <c r="A34" t="s">
        <v>46</v>
      </c>
      <c r="O34" t="s">
        <v>46</v>
      </c>
    </row>
    <row r="35" spans="1:16" ht="12.75">
      <c r="A35" t="s">
        <v>47</v>
      </c>
      <c r="B35">
        <v>1262</v>
      </c>
      <c r="C35">
        <v>1262</v>
      </c>
      <c r="D35">
        <v>1462</v>
      </c>
      <c r="E35">
        <v>1462</v>
      </c>
      <c r="F35">
        <v>1462</v>
      </c>
      <c r="G35">
        <v>1462</v>
      </c>
      <c r="O35" t="s">
        <v>47</v>
      </c>
      <c r="P35">
        <v>1462</v>
      </c>
    </row>
    <row r="36" spans="1:16" ht="12.75">
      <c r="A36" t="s">
        <v>48</v>
      </c>
      <c r="B36">
        <v>2919</v>
      </c>
      <c r="C36">
        <v>2919</v>
      </c>
      <c r="D36">
        <v>5435</v>
      </c>
      <c r="E36">
        <v>5435</v>
      </c>
      <c r="F36">
        <v>5435</v>
      </c>
      <c r="G36">
        <v>5441</v>
      </c>
      <c r="O36" t="s">
        <v>48</v>
      </c>
      <c r="P36">
        <v>5435</v>
      </c>
    </row>
    <row r="37" spans="1:16" ht="12.75">
      <c r="A37" t="s">
        <v>49</v>
      </c>
      <c r="B37">
        <v>16014</v>
      </c>
      <c r="C37">
        <v>16014</v>
      </c>
      <c r="D37">
        <v>6203</v>
      </c>
      <c r="E37">
        <v>6203</v>
      </c>
      <c r="F37">
        <v>6203</v>
      </c>
      <c r="G37">
        <v>7004</v>
      </c>
      <c r="O37" t="s">
        <v>49</v>
      </c>
      <c r="P37">
        <v>6203</v>
      </c>
    </row>
    <row r="38" spans="1:16" ht="12.75">
      <c r="A38" t="s">
        <v>50</v>
      </c>
      <c r="B38">
        <v>18933</v>
      </c>
      <c r="C38">
        <v>18933</v>
      </c>
      <c r="D38">
        <v>12198</v>
      </c>
      <c r="E38">
        <v>12217</v>
      </c>
      <c r="F38">
        <v>12236</v>
      </c>
      <c r="G38">
        <v>11413</v>
      </c>
      <c r="O38" t="s">
        <v>50</v>
      </c>
      <c r="P38">
        <v>12217</v>
      </c>
    </row>
    <row r="39" spans="1:15" ht="12.75">
      <c r="A39" t="s">
        <v>51</v>
      </c>
      <c r="O39" t="s">
        <v>51</v>
      </c>
    </row>
    <row r="40" spans="1:16" ht="12.75">
      <c r="A40" t="s">
        <v>52</v>
      </c>
      <c r="B40">
        <v>53</v>
      </c>
      <c r="C40">
        <v>52</v>
      </c>
      <c r="D40">
        <v>67</v>
      </c>
      <c r="E40">
        <v>67</v>
      </c>
      <c r="F40">
        <v>67</v>
      </c>
      <c r="G40">
        <v>67</v>
      </c>
      <c r="O40" t="s">
        <v>52</v>
      </c>
      <c r="P40">
        <v>67</v>
      </c>
    </row>
    <row r="41" spans="1:16" ht="12.75">
      <c r="A41" t="s">
        <v>53</v>
      </c>
      <c r="B41">
        <v>12</v>
      </c>
      <c r="C41">
        <v>12</v>
      </c>
      <c r="D41">
        <v>16</v>
      </c>
      <c r="E41">
        <v>16</v>
      </c>
      <c r="F41">
        <v>16</v>
      </c>
      <c r="G41">
        <v>16</v>
      </c>
      <c r="O41" t="s">
        <v>53</v>
      </c>
      <c r="P41">
        <v>16</v>
      </c>
    </row>
    <row r="42" spans="1:16" ht="12.75">
      <c r="A42" t="s">
        <v>54</v>
      </c>
      <c r="B42">
        <v>21</v>
      </c>
      <c r="C42">
        <v>24</v>
      </c>
      <c r="D42">
        <v>39</v>
      </c>
      <c r="E42">
        <v>39</v>
      </c>
      <c r="F42">
        <v>39</v>
      </c>
      <c r="G42">
        <v>39</v>
      </c>
      <c r="O42" t="s">
        <v>54</v>
      </c>
      <c r="P42">
        <v>39</v>
      </c>
    </row>
    <row r="43" spans="1:15" ht="12.75">
      <c r="A43" t="s">
        <v>55</v>
      </c>
      <c r="O43" t="s">
        <v>55</v>
      </c>
    </row>
    <row r="44" spans="1:15" ht="12.75">
      <c r="A44" t="s">
        <v>56</v>
      </c>
      <c r="O44" t="s">
        <v>56</v>
      </c>
    </row>
    <row r="45" spans="1:16" ht="12.75">
      <c r="A45" t="s">
        <v>57</v>
      </c>
      <c r="B45">
        <v>467751.5</v>
      </c>
      <c r="C45">
        <v>459125</v>
      </c>
      <c r="D45">
        <v>563489.5</v>
      </c>
      <c r="E45">
        <v>563489.5</v>
      </c>
      <c r="F45">
        <v>563489.5</v>
      </c>
      <c r="G45">
        <v>554578</v>
      </c>
      <c r="O45" t="s">
        <v>57</v>
      </c>
      <c r="P45">
        <v>563489.5</v>
      </c>
    </row>
    <row r="46" spans="1:16" ht="12.75">
      <c r="A46" t="s">
        <v>58</v>
      </c>
      <c r="B46">
        <v>1653229.31</v>
      </c>
      <c r="C46">
        <v>1594256</v>
      </c>
      <c r="D46">
        <v>2168570</v>
      </c>
      <c r="E46">
        <v>2168570</v>
      </c>
      <c r="F46">
        <v>2168570</v>
      </c>
      <c r="G46">
        <v>2168570</v>
      </c>
      <c r="O46" t="s">
        <v>58</v>
      </c>
      <c r="P46">
        <v>2168570</v>
      </c>
    </row>
    <row r="47" spans="1:16" ht="12.75">
      <c r="A47" t="s">
        <v>131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O47" t="s">
        <v>59</v>
      </c>
      <c r="P47">
        <v>0</v>
      </c>
    </row>
    <row r="48" spans="1:16" ht="12.75">
      <c r="A48" t="s">
        <v>132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O48" t="s">
        <v>132</v>
      </c>
      <c r="P48">
        <v>0</v>
      </c>
    </row>
    <row r="49" spans="1:16" ht="12.75">
      <c r="A49" t="s">
        <v>61</v>
      </c>
      <c r="B49">
        <v>2120980.81</v>
      </c>
      <c r="C49">
        <v>2053381</v>
      </c>
      <c r="D49">
        <v>2732059.5</v>
      </c>
      <c r="E49">
        <v>2732059.5</v>
      </c>
      <c r="F49">
        <v>2732059.5</v>
      </c>
      <c r="G49">
        <v>2323148</v>
      </c>
      <c r="O49" t="s">
        <v>61</v>
      </c>
      <c r="P49">
        <v>2732059.5</v>
      </c>
    </row>
    <row r="50" spans="1:15" ht="12.75">
      <c r="A50" t="s">
        <v>62</v>
      </c>
      <c r="O50" t="s">
        <v>62</v>
      </c>
    </row>
    <row r="51" spans="1:16" ht="12.75">
      <c r="A51" t="s">
        <v>63</v>
      </c>
      <c r="B51">
        <v>111465</v>
      </c>
      <c r="C51">
        <v>111465</v>
      </c>
      <c r="D51">
        <v>147465</v>
      </c>
      <c r="E51">
        <v>147465</v>
      </c>
      <c r="F51">
        <v>147465</v>
      </c>
      <c r="G51">
        <v>147465</v>
      </c>
      <c r="O51" t="s">
        <v>63</v>
      </c>
      <c r="P51">
        <v>147465</v>
      </c>
    </row>
    <row r="52" spans="1:16" ht="12.75">
      <c r="A52" t="s">
        <v>64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O52" t="s">
        <v>64</v>
      </c>
      <c r="P52">
        <v>0</v>
      </c>
    </row>
    <row r="53" spans="1:16" ht="12.75">
      <c r="A53" t="s">
        <v>65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O53" t="s">
        <v>65</v>
      </c>
      <c r="P53">
        <v>0</v>
      </c>
    </row>
    <row r="54" spans="1:16" ht="12.75">
      <c r="A54" t="s">
        <v>133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O54" t="s">
        <v>133</v>
      </c>
      <c r="P54">
        <v>0</v>
      </c>
    </row>
    <row r="55" spans="1:16" ht="12.75">
      <c r="A55" t="s">
        <v>67</v>
      </c>
      <c r="B55">
        <v>111465</v>
      </c>
      <c r="C55">
        <v>111465</v>
      </c>
      <c r="D55">
        <v>147465</v>
      </c>
      <c r="E55">
        <v>147465</v>
      </c>
      <c r="F55">
        <v>147465</v>
      </c>
      <c r="G55">
        <v>147465</v>
      </c>
      <c r="O55" t="s">
        <v>67</v>
      </c>
      <c r="P55">
        <v>147465</v>
      </c>
    </row>
    <row r="56" spans="1:15" ht="12.75">
      <c r="A56" t="s">
        <v>68</v>
      </c>
      <c r="O56" t="s">
        <v>68</v>
      </c>
    </row>
    <row r="57" spans="1:16" ht="12.75">
      <c r="A57" t="s">
        <v>69</v>
      </c>
      <c r="B57">
        <v>287566</v>
      </c>
      <c r="C57">
        <v>288566</v>
      </c>
      <c r="D57">
        <v>454666</v>
      </c>
      <c r="E57">
        <v>454666</v>
      </c>
      <c r="F57">
        <v>448600</v>
      </c>
      <c r="G57">
        <v>448600</v>
      </c>
      <c r="O57" t="s">
        <v>69</v>
      </c>
      <c r="P57">
        <v>454666</v>
      </c>
    </row>
    <row r="58" spans="1:16" ht="12.75">
      <c r="A58" t="s">
        <v>70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O58" t="s">
        <v>70</v>
      </c>
      <c r="P58">
        <v>0</v>
      </c>
    </row>
    <row r="59" spans="1:16" ht="12.75">
      <c r="A59" t="s">
        <v>71</v>
      </c>
      <c r="B59">
        <v>2532.42</v>
      </c>
      <c r="C59">
        <v>20200</v>
      </c>
      <c r="D59">
        <v>30200</v>
      </c>
      <c r="E59">
        <v>30200</v>
      </c>
      <c r="F59">
        <v>32300</v>
      </c>
      <c r="G59">
        <v>36202</v>
      </c>
      <c r="O59" t="s">
        <v>71</v>
      </c>
      <c r="P59">
        <v>30200</v>
      </c>
    </row>
    <row r="60" spans="1:16" ht="12.75">
      <c r="A60" t="s">
        <v>72</v>
      </c>
      <c r="B60">
        <v>0</v>
      </c>
      <c r="C60">
        <v>6210</v>
      </c>
      <c r="D60">
        <v>10400</v>
      </c>
      <c r="E60">
        <v>10400</v>
      </c>
      <c r="F60">
        <v>9560</v>
      </c>
      <c r="G60">
        <v>9960</v>
      </c>
      <c r="O60" t="s">
        <v>72</v>
      </c>
      <c r="P60">
        <v>10400</v>
      </c>
    </row>
    <row r="61" spans="1:15" ht="12.75">
      <c r="A61" s="148" t="s">
        <v>73</v>
      </c>
      <c r="O61" t="s">
        <v>73</v>
      </c>
    </row>
    <row r="62" spans="1:16" ht="12.75">
      <c r="A62" t="s">
        <v>74</v>
      </c>
      <c r="B62">
        <v>0</v>
      </c>
      <c r="C62">
        <v>0</v>
      </c>
      <c r="D62">
        <v>758000</v>
      </c>
      <c r="E62">
        <v>724385</v>
      </c>
      <c r="F62">
        <v>715820</v>
      </c>
      <c r="G62">
        <v>718745</v>
      </c>
      <c r="O62" t="s">
        <v>74</v>
      </c>
      <c r="P62">
        <v>724385</v>
      </c>
    </row>
    <row r="63" spans="1:16" ht="12.75">
      <c r="A63" t="s">
        <v>75</v>
      </c>
      <c r="B63">
        <v>3687866</v>
      </c>
      <c r="C63">
        <v>3733684</v>
      </c>
      <c r="D63">
        <v>4502217</v>
      </c>
      <c r="E63">
        <v>4494126</v>
      </c>
      <c r="F63">
        <v>4466130</v>
      </c>
      <c r="G63">
        <v>4462897</v>
      </c>
      <c r="O63" t="s">
        <v>75</v>
      </c>
      <c r="P63">
        <v>4494126</v>
      </c>
    </row>
    <row r="64" spans="1:16" ht="12.75">
      <c r="A64" t="s">
        <v>76</v>
      </c>
      <c r="B64">
        <v>407821</v>
      </c>
      <c r="C64">
        <v>407433</v>
      </c>
      <c r="D64">
        <v>408479</v>
      </c>
      <c r="E64">
        <v>407639</v>
      </c>
      <c r="F64">
        <v>407639</v>
      </c>
      <c r="G64">
        <v>407535</v>
      </c>
      <c r="O64" t="s">
        <v>76</v>
      </c>
      <c r="P64">
        <v>407639</v>
      </c>
    </row>
    <row r="65" spans="1:16" ht="12.75">
      <c r="A65" t="s">
        <v>134</v>
      </c>
      <c r="B65">
        <v>67735321.93</v>
      </c>
      <c r="C65">
        <v>70995224.03</v>
      </c>
      <c r="D65">
        <v>71941716.24</v>
      </c>
      <c r="E65">
        <v>71571090.47</v>
      </c>
      <c r="F65">
        <v>69977713</v>
      </c>
      <c r="G65">
        <v>69977453</v>
      </c>
      <c r="O65" t="s">
        <v>134</v>
      </c>
      <c r="P65">
        <v>71571090.47</v>
      </c>
    </row>
    <row r="66" spans="1:16" ht="12.75">
      <c r="A66" t="s">
        <v>78</v>
      </c>
      <c r="B66">
        <v>3014832.97</v>
      </c>
      <c r="C66">
        <v>2469934.15</v>
      </c>
      <c r="D66">
        <v>3376662.75</v>
      </c>
      <c r="E66">
        <v>4048740</v>
      </c>
      <c r="F66">
        <v>4156705</v>
      </c>
      <c r="G66">
        <v>4098595</v>
      </c>
      <c r="O66" t="s">
        <v>78</v>
      </c>
      <c r="P66">
        <v>4048740</v>
      </c>
    </row>
    <row r="67" spans="1:16" ht="12.75">
      <c r="A67" t="s">
        <v>79</v>
      </c>
      <c r="B67">
        <v>384710.32</v>
      </c>
      <c r="C67">
        <v>318857.52</v>
      </c>
      <c r="D67">
        <v>431009.19</v>
      </c>
      <c r="E67">
        <v>431009.19</v>
      </c>
      <c r="F67">
        <v>511486</v>
      </c>
      <c r="G67">
        <v>487320</v>
      </c>
      <c r="O67" t="s">
        <v>79</v>
      </c>
      <c r="P67">
        <v>431009.19</v>
      </c>
    </row>
    <row r="68" spans="1:16" ht="12.75">
      <c r="A68" t="s">
        <v>80</v>
      </c>
      <c r="B68">
        <v>722622.26</v>
      </c>
      <c r="C68">
        <v>675472.53</v>
      </c>
      <c r="D68">
        <v>789264.42</v>
      </c>
      <c r="E68">
        <v>849264.42</v>
      </c>
      <c r="F68">
        <v>989138</v>
      </c>
      <c r="G68">
        <v>870179</v>
      </c>
      <c r="O68" t="s">
        <v>80</v>
      </c>
      <c r="P68">
        <v>849264.42</v>
      </c>
    </row>
    <row r="69" spans="1:16" ht="12.75">
      <c r="A69" t="s">
        <v>81</v>
      </c>
      <c r="B69">
        <v>4724727</v>
      </c>
      <c r="C69">
        <v>4768332</v>
      </c>
      <c r="D69">
        <v>4910696</v>
      </c>
      <c r="E69">
        <v>4901765</v>
      </c>
      <c r="F69">
        <v>4873769</v>
      </c>
      <c r="G69">
        <v>4870432</v>
      </c>
      <c r="O69" t="s">
        <v>81</v>
      </c>
      <c r="P69">
        <v>4901765</v>
      </c>
    </row>
    <row r="70" spans="1:16" ht="12.75">
      <c r="A70" t="s">
        <v>82</v>
      </c>
      <c r="B70">
        <v>4122165.55</v>
      </c>
      <c r="C70">
        <v>3464264.2</v>
      </c>
      <c r="D70">
        <v>4596936.36</v>
      </c>
      <c r="E70">
        <v>5329013.61</v>
      </c>
      <c r="F70">
        <v>5657329</v>
      </c>
      <c r="G70">
        <v>5456094</v>
      </c>
      <c r="O70" t="s">
        <v>82</v>
      </c>
      <c r="P70">
        <v>5329013.61</v>
      </c>
    </row>
    <row r="71" spans="1:15" ht="12.75">
      <c r="A71" t="s">
        <v>83</v>
      </c>
      <c r="O71" t="s">
        <v>83</v>
      </c>
    </row>
    <row r="72" spans="1:16" ht="12.75">
      <c r="A72" t="s">
        <v>84</v>
      </c>
      <c r="B72">
        <v>20523</v>
      </c>
      <c r="C72">
        <v>20926</v>
      </c>
      <c r="D72">
        <v>25298</v>
      </c>
      <c r="E72">
        <v>25317</v>
      </c>
      <c r="F72">
        <v>21001</v>
      </c>
      <c r="G72">
        <v>25320</v>
      </c>
      <c r="O72" t="s">
        <v>84</v>
      </c>
      <c r="P72">
        <v>25317</v>
      </c>
    </row>
    <row r="73" spans="1:16" ht="12.75">
      <c r="A73" t="s">
        <v>85</v>
      </c>
      <c r="B73">
        <v>52</v>
      </c>
      <c r="C73">
        <v>45</v>
      </c>
      <c r="D73">
        <v>45</v>
      </c>
      <c r="E73">
        <v>32</v>
      </c>
      <c r="F73">
        <v>2</v>
      </c>
      <c r="G73">
        <v>1</v>
      </c>
      <c r="O73" t="s">
        <v>85</v>
      </c>
      <c r="P73">
        <v>32</v>
      </c>
    </row>
    <row r="74" spans="1:16" ht="12.75">
      <c r="A74" t="s">
        <v>86</v>
      </c>
      <c r="B74">
        <v>85</v>
      </c>
      <c r="C74">
        <v>73</v>
      </c>
      <c r="D74">
        <v>63</v>
      </c>
      <c r="E74">
        <v>214</v>
      </c>
      <c r="F74">
        <v>92</v>
      </c>
      <c r="G74">
        <v>113</v>
      </c>
      <c r="O74" t="s">
        <v>86</v>
      </c>
      <c r="P74">
        <v>214</v>
      </c>
    </row>
    <row r="75" spans="1:16" ht="12.75">
      <c r="A75" t="s">
        <v>87</v>
      </c>
      <c r="B75">
        <v>85</v>
      </c>
      <c r="C75">
        <v>73</v>
      </c>
      <c r="D75">
        <v>43</v>
      </c>
      <c r="E75">
        <v>22</v>
      </c>
      <c r="F75">
        <v>19</v>
      </c>
      <c r="G75">
        <v>70</v>
      </c>
      <c r="O75" t="s">
        <v>87</v>
      </c>
      <c r="P75">
        <v>22</v>
      </c>
    </row>
    <row r="76" spans="1:16" ht="12.75">
      <c r="A76" t="s">
        <v>88</v>
      </c>
      <c r="B76">
        <v>11</v>
      </c>
      <c r="C76">
        <v>16</v>
      </c>
      <c r="D76">
        <v>21</v>
      </c>
      <c r="E76">
        <v>14</v>
      </c>
      <c r="F76">
        <v>21</v>
      </c>
      <c r="G76">
        <v>32</v>
      </c>
      <c r="O76" t="s">
        <v>88</v>
      </c>
      <c r="P76">
        <v>14</v>
      </c>
    </row>
    <row r="77" spans="1:16" ht="12.75">
      <c r="A77" t="s">
        <v>89</v>
      </c>
      <c r="B77">
        <v>11</v>
      </c>
      <c r="C77">
        <v>16</v>
      </c>
      <c r="D77">
        <v>21</v>
      </c>
      <c r="E77">
        <v>14</v>
      </c>
      <c r="F77">
        <v>7</v>
      </c>
      <c r="G77">
        <v>21</v>
      </c>
      <c r="O77" t="s">
        <v>89</v>
      </c>
      <c r="P77">
        <v>14</v>
      </c>
    </row>
    <row r="78" spans="1:16" ht="12.75">
      <c r="A78" t="s">
        <v>90</v>
      </c>
      <c r="B78">
        <v>10</v>
      </c>
      <c r="C78">
        <v>7</v>
      </c>
      <c r="D78">
        <v>15</v>
      </c>
      <c r="E78">
        <v>14</v>
      </c>
      <c r="F78">
        <v>14</v>
      </c>
      <c r="G78">
        <v>27</v>
      </c>
      <c r="O78" t="s">
        <v>90</v>
      </c>
      <c r="P78">
        <v>14</v>
      </c>
    </row>
    <row r="79" spans="1:16" ht="12.75">
      <c r="A79" t="s">
        <v>91</v>
      </c>
      <c r="B79">
        <v>10</v>
      </c>
      <c r="C79">
        <v>7</v>
      </c>
      <c r="D79">
        <v>15</v>
      </c>
      <c r="E79">
        <v>7</v>
      </c>
      <c r="F79">
        <v>6</v>
      </c>
      <c r="G79">
        <v>5</v>
      </c>
      <c r="O79" t="s">
        <v>91</v>
      </c>
      <c r="P79">
        <v>7</v>
      </c>
    </row>
    <row r="80" spans="1:15" ht="12.75">
      <c r="A80" t="s">
        <v>92</v>
      </c>
      <c r="O80" t="s">
        <v>92</v>
      </c>
    </row>
    <row r="81" spans="1:16" ht="12.75">
      <c r="A81" t="s">
        <v>93</v>
      </c>
      <c r="B81">
        <v>27</v>
      </c>
      <c r="C81">
        <v>15</v>
      </c>
      <c r="D81">
        <v>152</v>
      </c>
      <c r="E81">
        <v>75</v>
      </c>
      <c r="F81">
        <v>78</v>
      </c>
      <c r="G81">
        <v>53</v>
      </c>
      <c r="O81" t="s">
        <v>93</v>
      </c>
      <c r="P81">
        <v>75</v>
      </c>
    </row>
    <row r="82" spans="1:16" ht="12.75">
      <c r="A82" t="s">
        <v>94</v>
      </c>
      <c r="B82">
        <v>27</v>
      </c>
      <c r="C82">
        <v>15</v>
      </c>
      <c r="D82">
        <v>111</v>
      </c>
      <c r="E82">
        <v>31</v>
      </c>
      <c r="F82">
        <v>3</v>
      </c>
      <c r="G82">
        <v>18</v>
      </c>
      <c r="O82" t="s">
        <v>94</v>
      </c>
      <c r="P82">
        <v>31</v>
      </c>
    </row>
    <row r="83" spans="1:16" ht="12.75">
      <c r="A83" t="s">
        <v>95</v>
      </c>
      <c r="B83">
        <v>19</v>
      </c>
      <c r="C83">
        <v>20</v>
      </c>
      <c r="D83">
        <v>24</v>
      </c>
      <c r="E83">
        <v>68</v>
      </c>
      <c r="F83">
        <v>5</v>
      </c>
      <c r="G83">
        <v>16</v>
      </c>
      <c r="O83" t="s">
        <v>95</v>
      </c>
      <c r="P83">
        <v>68</v>
      </c>
    </row>
    <row r="84" spans="1:16" ht="12.75">
      <c r="A84" t="s">
        <v>96</v>
      </c>
      <c r="B84">
        <v>19</v>
      </c>
      <c r="C84">
        <v>20</v>
      </c>
      <c r="D84">
        <v>22</v>
      </c>
      <c r="E84">
        <v>34</v>
      </c>
      <c r="F84">
        <v>1</v>
      </c>
      <c r="G84">
        <v>8</v>
      </c>
      <c r="O84" t="s">
        <v>96</v>
      </c>
      <c r="P84">
        <v>34</v>
      </c>
    </row>
    <row r="85" spans="1:16" ht="12.75">
      <c r="A85" t="s">
        <v>97</v>
      </c>
      <c r="B85">
        <v>15</v>
      </c>
      <c r="C85">
        <v>16</v>
      </c>
      <c r="D85">
        <v>20</v>
      </c>
      <c r="E85">
        <v>18</v>
      </c>
      <c r="F85">
        <v>19</v>
      </c>
      <c r="G85">
        <v>20</v>
      </c>
      <c r="O85" t="s">
        <v>97</v>
      </c>
      <c r="P85">
        <v>18</v>
      </c>
    </row>
    <row r="86" spans="1:16" ht="12.75">
      <c r="A86" t="s">
        <v>98</v>
      </c>
      <c r="B86">
        <v>15</v>
      </c>
      <c r="C86">
        <v>16</v>
      </c>
      <c r="D86">
        <v>18</v>
      </c>
      <c r="E86">
        <v>16</v>
      </c>
      <c r="F86">
        <v>6</v>
      </c>
      <c r="G86">
        <v>10</v>
      </c>
      <c r="O86" t="s">
        <v>98</v>
      </c>
      <c r="P86">
        <v>16</v>
      </c>
    </row>
    <row r="87" spans="1:16" ht="12.75">
      <c r="A87" t="s">
        <v>99</v>
      </c>
      <c r="B87">
        <v>133.2</v>
      </c>
      <c r="C87">
        <v>133.2</v>
      </c>
      <c r="D87">
        <v>133.2</v>
      </c>
      <c r="E87">
        <v>133.2</v>
      </c>
      <c r="F87">
        <v>133.2</v>
      </c>
      <c r="G87">
        <v>133.2</v>
      </c>
      <c r="O87" t="s">
        <v>99</v>
      </c>
      <c r="P87">
        <v>133.2</v>
      </c>
    </row>
    <row r="88" spans="1:16" ht="12.75">
      <c r="A88" t="s">
        <v>100</v>
      </c>
      <c r="B88">
        <v>90</v>
      </c>
      <c r="C88">
        <v>90</v>
      </c>
      <c r="D88">
        <v>90</v>
      </c>
      <c r="E88">
        <v>90</v>
      </c>
      <c r="F88">
        <v>90</v>
      </c>
      <c r="G88">
        <v>90</v>
      </c>
      <c r="O88" t="s">
        <v>100</v>
      </c>
      <c r="P88">
        <v>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34">
      <selection activeCell="A35" sqref="A35"/>
    </sheetView>
  </sheetViews>
  <sheetFormatPr defaultColWidth="11.421875" defaultRowHeight="15"/>
  <cols>
    <col min="1" max="1" width="1.421875" style="0" customWidth="1"/>
    <col min="3" max="3" width="50.00390625" style="0" customWidth="1"/>
    <col min="5" max="5" width="15.140625" style="0" customWidth="1"/>
    <col min="11" max="11" width="10.140625" style="0" customWidth="1"/>
  </cols>
  <sheetData>
    <row r="1" spans="1:10" ht="12.75">
      <c r="A1" s="1"/>
      <c r="B1" s="1"/>
      <c r="C1" s="1"/>
      <c r="D1" s="159"/>
      <c r="E1" s="1"/>
      <c r="F1" s="1"/>
      <c r="G1" s="1"/>
      <c r="H1" s="1"/>
      <c r="I1" s="1"/>
      <c r="J1" s="1"/>
    </row>
    <row r="2" spans="1:10" ht="12.75">
      <c r="A2" s="1"/>
      <c r="B2" s="160" t="s">
        <v>135</v>
      </c>
      <c r="C2" s="160" t="s">
        <v>136</v>
      </c>
      <c r="D2" s="161" t="s">
        <v>0</v>
      </c>
      <c r="E2" s="162" t="str">
        <f>'Resumen Anual '!R2</f>
        <v>Aguas del Valle  </v>
      </c>
      <c r="F2" s="162"/>
      <c r="G2" s="163"/>
      <c r="H2" s="164"/>
      <c r="I2" s="164"/>
      <c r="J2" s="164"/>
    </row>
    <row r="3" spans="1:11" ht="12.75">
      <c r="A3" s="1"/>
      <c r="B3" s="1"/>
      <c r="C3" s="1"/>
      <c r="D3" s="10" t="s">
        <v>137</v>
      </c>
      <c r="E3" s="10">
        <v>2010</v>
      </c>
      <c r="F3" s="10">
        <v>2011</v>
      </c>
      <c r="G3" s="10">
        <v>2012</v>
      </c>
      <c r="H3" s="10">
        <v>2013</v>
      </c>
      <c r="I3" s="10">
        <v>2014</v>
      </c>
      <c r="J3" s="10">
        <v>2015</v>
      </c>
      <c r="K3" s="10">
        <v>2016</v>
      </c>
    </row>
    <row r="4" spans="1:10" ht="12.75">
      <c r="A4" s="1"/>
      <c r="B4" s="165" t="s">
        <v>138</v>
      </c>
      <c r="C4" s="166" t="s">
        <v>139</v>
      </c>
      <c r="D4" s="159" t="s">
        <v>0</v>
      </c>
      <c r="E4" s="1"/>
      <c r="F4" s="1"/>
      <c r="G4" s="1"/>
      <c r="H4" s="1"/>
      <c r="I4" s="1"/>
      <c r="J4" s="1"/>
    </row>
    <row r="5" spans="1:11" ht="12.75">
      <c r="A5" s="1"/>
      <c r="B5" s="167" t="s">
        <v>140</v>
      </c>
      <c r="C5" s="124" t="s">
        <v>141</v>
      </c>
      <c r="D5" s="168" t="s">
        <v>142</v>
      </c>
      <c r="E5" s="169">
        <f>'Resumen Anual '!R14*'Resumen Anual '!R9/'Resumen Anual '!R8</f>
        <v>0.9330321852060982</v>
      </c>
      <c r="F5" s="169">
        <f>'Resumen Anual '!S14*'Resumen Anual '!S9/'Resumen Anual '!S8</f>
        <v>0.8450056344793186</v>
      </c>
      <c r="G5" s="169">
        <f>'Resumen Anual '!T14*'Resumen Anual '!T9/'Resumen Anual '!T8</f>
        <v>0.8659036494232025</v>
      </c>
      <c r="H5" s="169">
        <f>'Resumen Anual '!U14*'Resumen Anual '!U9/'Resumen Anual '!U8</f>
        <v>0.9915760405839371</v>
      </c>
      <c r="I5" s="169">
        <f>'Resumen Anual '!V14*'Resumen Anual '!V9/'Resumen Anual '!V8</f>
        <v>0.961066221279285</v>
      </c>
      <c r="J5" s="169">
        <f>'Resumen Anual '!W14*'Resumen Anual '!W9/'Resumen Anual '!W8</f>
        <v>0.9581773640372366</v>
      </c>
      <c r="K5" s="169" t="e">
        <f>'Resumen Anual '!X14*'Resumen Anual '!X9/'Resumen Anual '!X8</f>
        <v>#DIV/0!</v>
      </c>
    </row>
    <row r="6" spans="1:11" ht="12.75">
      <c r="A6" s="1"/>
      <c r="B6" s="170" t="s">
        <v>143</v>
      </c>
      <c r="C6" s="171" t="s">
        <v>144</v>
      </c>
      <c r="D6" s="172" t="s">
        <v>142</v>
      </c>
      <c r="E6" s="173">
        <f>'Resumen Anual '!R16*'Resumen Anual '!R9/'Resumen Anual '!R8</f>
        <v>0.5021607378129117</v>
      </c>
      <c r="F6" s="173">
        <f>'Resumen Anual '!S16*'Resumen Anual '!S9/'Resumen Anual '!S8</f>
        <v>0.4638192532929375</v>
      </c>
      <c r="G6" s="173">
        <f>'Resumen Anual '!T16*'Resumen Anual '!T9/'Resumen Anual '!T8</f>
        <v>0.4837480954799391</v>
      </c>
      <c r="H6" s="173">
        <f>'Resumen Anual '!U16*'Resumen Anual '!U9/'Resumen Anual '!U8</f>
        <v>0.567926899269303</v>
      </c>
      <c r="I6" s="173">
        <f>'Resumen Anual '!V16*'Resumen Anual '!V9/'Resumen Anual '!V8</f>
        <v>0.4969379617508539</v>
      </c>
      <c r="J6" s="173">
        <f>'Resumen Anual '!W16*'Resumen Anual '!W9/'Resumen Anual '!W8</f>
        <v>0.5232848821383853</v>
      </c>
      <c r="K6" s="173" t="e">
        <f>'Resumen Anual '!X16*'Resumen Anual '!X9/'Resumen Anual '!X8</f>
        <v>#DIV/0!</v>
      </c>
    </row>
    <row r="7" spans="1:11" ht="12.75">
      <c r="A7" s="1"/>
      <c r="B7" s="170" t="s">
        <v>145</v>
      </c>
      <c r="C7" s="2" t="s">
        <v>146</v>
      </c>
      <c r="D7" s="172" t="s">
        <v>147</v>
      </c>
      <c r="E7" s="174">
        <f>'Resumen Anual '!R22*1000/365/('Resumen Anual '!R14*'Resumen Anual '!R9)</f>
        <v>302.58533042846767</v>
      </c>
      <c r="F7" s="174">
        <f>'Resumen Anual '!S22*1000/365/('Resumen Anual '!S14*'Resumen Anual '!S9)</f>
        <v>293.71562876505686</v>
      </c>
      <c r="G7" s="174">
        <f>'Resumen Anual '!T22*1000/365/('Resumen Anual '!T14*'Resumen Anual '!T9)</f>
        <v>247.58649127232064</v>
      </c>
      <c r="H7" s="174">
        <f>'Resumen Anual '!U22*1000/365/('Resumen Anual '!U14*'Resumen Anual '!U9)</f>
        <v>303.27567860899626</v>
      </c>
      <c r="I7" s="174">
        <f>'Resumen Anual '!V22*1000/365/('Resumen Anual '!V14*'Resumen Anual '!V9)</f>
        <v>352.72521594352713</v>
      </c>
      <c r="J7" s="174">
        <f>'Resumen Anual '!W22*1000/365/('Resumen Anual '!W14*'Resumen Anual '!W9)</f>
        <v>267.9505554974945</v>
      </c>
      <c r="K7" s="174" t="e">
        <f>'Resumen Anual '!X22*1000/365/('Resumen Anual '!X14*'Resumen Anual '!X9)</f>
        <v>#DIV/0!</v>
      </c>
    </row>
    <row r="8" spans="1:11" ht="12.75">
      <c r="A8" s="1"/>
      <c r="B8" s="170" t="s">
        <v>148</v>
      </c>
      <c r="C8" s="175" t="s">
        <v>149</v>
      </c>
      <c r="D8" s="172" t="s">
        <v>142</v>
      </c>
      <c r="E8" s="176">
        <f>'Resumen Anual '!R28/'Resumen Anual '!R27</f>
        <v>0.2</v>
      </c>
      <c r="F8" s="176">
        <f>'Resumen Anual '!S28/'Resumen Anual '!S27</f>
        <v>0</v>
      </c>
      <c r="G8" s="176">
        <f>'Resumen Anual '!T28/'Resumen Anual '!T27</f>
        <v>0</v>
      </c>
      <c r="H8" s="176">
        <f>'Resumen Anual '!U28/'Resumen Anual '!U27</f>
        <v>0</v>
      </c>
      <c r="I8" s="176">
        <f>'Resumen Anual '!V28/'Resumen Anual '!V27</f>
        <v>0</v>
      </c>
      <c r="J8" s="176">
        <f>'Resumen Anual '!W28/'Resumen Anual '!W27</f>
        <v>0</v>
      </c>
      <c r="K8" s="176">
        <f>'Resumen Anual '!X28/'Resumen Anual '!X27</f>
        <v>0</v>
      </c>
    </row>
    <row r="9" spans="1:11" ht="12.75">
      <c r="A9" s="1"/>
      <c r="B9" s="170" t="s">
        <v>150</v>
      </c>
      <c r="C9" s="175" t="s">
        <v>151</v>
      </c>
      <c r="D9" s="172" t="s">
        <v>142</v>
      </c>
      <c r="E9" s="176">
        <f>'Resumen Anual '!R29/'Resumen Anual '!R28</f>
        <v>1</v>
      </c>
      <c r="F9" s="176" t="e">
        <f>'Resumen Anual '!S29/'Resumen Anual '!S28</f>
        <v>#DIV/0!</v>
      </c>
      <c r="G9" s="176" t="e">
        <f>'Resumen Anual '!T29/'Resumen Anual '!T28</f>
        <v>#DIV/0!</v>
      </c>
      <c r="H9" s="176" t="e">
        <f>'Resumen Anual '!U29/'Resumen Anual '!U28</f>
        <v>#DIV/0!</v>
      </c>
      <c r="I9" s="176" t="e">
        <f>'Resumen Anual '!V29/'Resumen Anual '!V28</f>
        <v>#DIV/0!</v>
      </c>
      <c r="J9" s="176" t="e">
        <f>'Resumen Anual '!W29/'Resumen Anual '!W28</f>
        <v>#DIV/0!</v>
      </c>
      <c r="K9" s="176" t="e">
        <f>'Resumen Anual '!X29/'Resumen Anual '!X28</f>
        <v>#DIV/0!</v>
      </c>
    </row>
    <row r="10" spans="1:11" ht="37.5" customHeight="1">
      <c r="A10" s="1"/>
      <c r="B10" s="170" t="s">
        <v>152</v>
      </c>
      <c r="C10" s="175" t="s">
        <v>153</v>
      </c>
      <c r="D10" s="172" t="s">
        <v>142</v>
      </c>
      <c r="E10" s="176" t="e">
        <f>'Resumen Anual '!R31/'Resumen Anual '!R30</f>
        <v>#DIV/0!</v>
      </c>
      <c r="F10" s="176" t="e">
        <f>'Resumen Anual '!S31/'Resumen Anual '!S30</f>
        <v>#DIV/0!</v>
      </c>
      <c r="G10" s="176" t="e">
        <f>'Resumen Anual '!T31/'Resumen Anual '!T30</f>
        <v>#DIV/0!</v>
      </c>
      <c r="H10" s="176" t="e">
        <f>'Resumen Anual '!U31/'Resumen Anual '!U30</f>
        <v>#DIV/0!</v>
      </c>
      <c r="I10" s="176" t="e">
        <f>'Resumen Anual '!V31/'Resumen Anual '!V30</f>
        <v>#DIV/0!</v>
      </c>
      <c r="J10" s="176" t="e">
        <f>'Resumen Anual '!W31/'Resumen Anual '!W30</f>
        <v>#DIV/0!</v>
      </c>
      <c r="K10" s="176" t="e">
        <f>'Resumen Anual '!X31/'Resumen Anual '!X30</f>
        <v>#DIV/0!</v>
      </c>
    </row>
    <row r="11" spans="1:11" ht="12.75">
      <c r="A11" s="1"/>
      <c r="B11" s="170" t="s">
        <v>154</v>
      </c>
      <c r="C11" s="175" t="s">
        <v>155</v>
      </c>
      <c r="D11" s="172" t="s">
        <v>142</v>
      </c>
      <c r="E11" s="176" t="e">
        <f>'Resumen Anual '!R33/'Resumen Anual '!R32</f>
        <v>#DIV/0!</v>
      </c>
      <c r="F11" s="176" t="e">
        <f>'Resumen Anual '!S33/'Resumen Anual '!S32</f>
        <v>#DIV/0!</v>
      </c>
      <c r="G11" s="176" t="e">
        <f>'Resumen Anual '!T33/'Resumen Anual '!T32</f>
        <v>#DIV/0!</v>
      </c>
      <c r="H11" s="176" t="e">
        <f>'Resumen Anual '!U33/'Resumen Anual '!U32</f>
        <v>#DIV/0!</v>
      </c>
      <c r="I11" s="176" t="e">
        <f>'Resumen Anual '!V33/'Resumen Anual '!V32</f>
        <v>#DIV/0!</v>
      </c>
      <c r="J11" s="176" t="e">
        <f>'Resumen Anual '!W33/'Resumen Anual '!W32</f>
        <v>#DIV/0!</v>
      </c>
      <c r="K11" s="176" t="e">
        <f>'Resumen Anual '!X33/'Resumen Anual '!X32</f>
        <v>#DIV/0!</v>
      </c>
    </row>
    <row r="12" spans="1:11" ht="12.75">
      <c r="A12" s="1"/>
      <c r="B12" s="177" t="s">
        <v>156</v>
      </c>
      <c r="C12" s="130" t="s">
        <v>157</v>
      </c>
      <c r="D12" s="172" t="s">
        <v>158</v>
      </c>
      <c r="E12" s="178">
        <f>('Resumen Anual '!R35*22+'Resumen Anual '!R36*16+'Resumen Anual '!R37*7.5+'Resumen Anual '!R38*2.5)/('Resumen Anual '!R35+'Resumen Anual '!R36+'Resumen Anual '!R37+'Resumen Anual '!R38)</f>
        <v>11.11111111111111</v>
      </c>
      <c r="F12" s="178">
        <f>('Resumen Anual '!S35*22+'Resumen Anual '!S36*16+'Resumen Anual '!S37*7.5+'Resumen Anual '!S38*2.5)/('Resumen Anual '!S35+'Resumen Anual '!S36+'Resumen Anual '!S37+'Resumen Anual '!S38)</f>
        <v>10.734406768544632</v>
      </c>
      <c r="G12" s="178">
        <f>('Resumen Anual '!T35*22+'Resumen Anual '!T36*16+'Resumen Anual '!T37*7.5+'Resumen Anual '!T38*2.5)/('Resumen Anual '!T35+'Resumen Anual '!T36+'Resumen Anual '!T37+'Resumen Anual '!T38)</f>
        <v>5.302501500268469</v>
      </c>
      <c r="H12" s="178">
        <f>('Resumen Anual '!U35*22+'Resumen Anual '!U36*16+'Resumen Anual '!U37*7.5+'Resumen Anual '!U38*2.5)/('Resumen Anual '!U35+'Resumen Anual '!U36+'Resumen Anual '!U37+'Resumen Anual '!U38)</f>
        <v>6.323798988621998</v>
      </c>
      <c r="I12" s="178">
        <f>('Resumen Anual '!V35*22+'Resumen Anual '!V36*16+'Resumen Anual '!V37*7.5+'Resumen Anual '!V38*2.5)/('Resumen Anual '!V35+'Resumen Anual '!V36+'Resumen Anual '!V37+'Resumen Anual '!V38)</f>
        <v>6.257791723722263</v>
      </c>
      <c r="J12" s="178" t="e">
        <f>('Resumen Anual '!W35*22+'Resumen Anual '!W36*16+'Resumen Anual '!W37*7.5+'Resumen Anual '!W38*2.5)/('Resumen Anual '!W35+'Resumen Anual '!W36+'Resumen Anual '!W37+'Resumen Anual '!W38)</f>
        <v>#DIV/0!</v>
      </c>
      <c r="K12" s="178">
        <f>('Resumen Anual '!X35*22+'Resumen Anual '!X36*16+'Resumen Anual '!X37*7.5+'Resumen Anual '!X38*2.5)/('Resumen Anual '!X35+'Resumen Anual '!X36+'Resumen Anual '!X37+'Resumen Anual '!X38)</f>
        <v>7.088964334055602</v>
      </c>
    </row>
    <row r="13" spans="1:11" ht="12.75">
      <c r="A13" s="1"/>
      <c r="B13" s="179" t="s">
        <v>159</v>
      </c>
      <c r="C13" s="180" t="s">
        <v>160</v>
      </c>
      <c r="D13" s="181" t="s">
        <v>142</v>
      </c>
      <c r="E13" s="182">
        <f>'Resumen Anual '!R14*'Resumen Anual '!R9*200/('Resumen Anual '!R22*1000/365)</f>
        <v>0.6609705755292085</v>
      </c>
      <c r="F13" s="182">
        <f>'Resumen Anual '!S14*'Resumen Anual '!S9*200/('Resumen Anual '!S22*1000/365)</f>
        <v>0.6809307384864427</v>
      </c>
      <c r="G13" s="182">
        <f>'Resumen Anual '!T14*'Resumen Anual '!T9*200/('Resumen Anual '!T22*1000/365)</f>
        <v>0.8077985150652658</v>
      </c>
      <c r="H13" s="182">
        <f>'Resumen Anual '!U14*'Resumen Anual '!U9*200/('Resumen Anual '!U22*1000/365)</f>
        <v>0.6594660043868987</v>
      </c>
      <c r="I13" s="182">
        <f>'Resumen Anual '!V14*'Resumen Anual '!V9*200/('Resumen Anual '!V22*1000/365)</f>
        <v>0.5670136155846054</v>
      </c>
      <c r="J13" s="182">
        <f>'Resumen Anual '!W14*'Resumen Anual '!W9*200/('Resumen Anual '!W22*1000/365)</f>
        <v>0.7464063645200022</v>
      </c>
      <c r="K13" s="182">
        <f>'Resumen Anual '!X14*'Resumen Anual '!X9*200/('Resumen Anual '!X22*1000/365)</f>
        <v>0</v>
      </c>
    </row>
    <row r="14" spans="1:11" ht="12.75">
      <c r="A14" s="1"/>
      <c r="B14" s="22"/>
      <c r="C14" s="22"/>
      <c r="D14" s="183"/>
      <c r="E14" s="184"/>
      <c r="F14" s="184"/>
      <c r="G14" s="184"/>
      <c r="H14" s="184"/>
      <c r="I14" s="184"/>
      <c r="J14" s="184"/>
      <c r="K14" s="184"/>
    </row>
    <row r="15" spans="1:11" ht="12.75">
      <c r="A15" s="1"/>
      <c r="B15" s="185" t="s">
        <v>161</v>
      </c>
      <c r="C15" s="186" t="s">
        <v>162</v>
      </c>
      <c r="D15" s="183"/>
      <c r="E15" s="184"/>
      <c r="F15" s="184"/>
      <c r="G15" s="184"/>
      <c r="H15" s="184"/>
      <c r="I15" s="184"/>
      <c r="J15" s="184"/>
      <c r="K15" s="184"/>
    </row>
    <row r="16" spans="1:11" ht="12.75">
      <c r="A16" s="1"/>
      <c r="B16" s="167" t="s">
        <v>163</v>
      </c>
      <c r="C16" s="124" t="s">
        <v>164</v>
      </c>
      <c r="D16" s="168" t="s">
        <v>142</v>
      </c>
      <c r="E16" s="187">
        <f>'Resumen Anual '!R19/'Resumen Anual '!R14</f>
        <v>0</v>
      </c>
      <c r="F16" s="187">
        <f>'Resumen Anual '!S19/'Resumen Anual '!S14</f>
        <v>0</v>
      </c>
      <c r="G16" s="187">
        <f>'Resumen Anual '!T19/'Resumen Anual '!T14</f>
        <v>0</v>
      </c>
      <c r="H16" s="187">
        <f>'Resumen Anual '!U19/'Resumen Anual '!U14</f>
        <v>0</v>
      </c>
      <c r="I16" s="187">
        <f>'Resumen Anual '!V19/'Resumen Anual '!V14</f>
        <v>0</v>
      </c>
      <c r="J16" s="187">
        <f>'Resumen Anual '!W19/'Resumen Anual '!W14</f>
        <v>0.0037623375354246067</v>
      </c>
      <c r="K16" s="187" t="e">
        <f>'Resumen Anual '!X19/'Resumen Anual '!X14</f>
        <v>#DIV/0!</v>
      </c>
    </row>
    <row r="17" spans="1:11" ht="12.75">
      <c r="A17" s="1"/>
      <c r="B17" s="170" t="s">
        <v>165</v>
      </c>
      <c r="C17" s="2" t="s">
        <v>166</v>
      </c>
      <c r="D17" s="172" t="s">
        <v>142</v>
      </c>
      <c r="E17" s="173" t="e">
        <f>'Resumen Anual '!R20/'Resumen Anual '!R19</f>
        <v>#DIV/0!</v>
      </c>
      <c r="F17" s="173" t="e">
        <f>'Resumen Anual '!S20/'Resumen Anual '!S19</f>
        <v>#DIV/0!</v>
      </c>
      <c r="G17" s="173" t="e">
        <f>'Resumen Anual '!T20/'Resumen Anual '!T19</f>
        <v>#DIV/0!</v>
      </c>
      <c r="H17" s="173" t="e">
        <f>'Resumen Anual '!U20/'Resumen Anual '!U19</f>
        <v>#DIV/0!</v>
      </c>
      <c r="I17" s="173" t="e">
        <f>'Resumen Anual '!V20/'Resumen Anual '!V19</f>
        <v>#DIV/0!</v>
      </c>
      <c r="J17" s="173">
        <f>'Resumen Anual '!W20/'Resumen Anual '!W19</f>
        <v>1</v>
      </c>
      <c r="K17" s="173" t="e">
        <f>'Resumen Anual '!X20/'Resumen Anual '!X19</f>
        <v>#DIV/0!</v>
      </c>
    </row>
    <row r="18" spans="1:11" ht="12.75">
      <c r="A18" s="1"/>
      <c r="B18" s="170" t="s">
        <v>167</v>
      </c>
      <c r="C18" s="188" t="s">
        <v>168</v>
      </c>
      <c r="D18" s="172" t="s">
        <v>142</v>
      </c>
      <c r="E18" s="173">
        <f>('Resumen Anual '!R22-'Resumen Anual '!R25)/'Resumen Anual '!R22</f>
        <v>0</v>
      </c>
      <c r="F18" s="173">
        <f>('Resumen Anual '!S22-'Resumen Anual '!S25)/'Resumen Anual '!S22</f>
        <v>0.02465944724809884</v>
      </c>
      <c r="G18" s="173">
        <f>('Resumen Anual '!T22-'Resumen Anual '!T25)/'Resumen Anual '!T22</f>
        <v>0.05179469598614228</v>
      </c>
      <c r="H18" s="173">
        <f>('Resumen Anual '!U22-'Resumen Anual '!U25)/'Resumen Anual '!U22</f>
        <v>0.1947682762414522</v>
      </c>
      <c r="I18" s="173">
        <f>('Resumen Anual '!V22-'Resumen Anual '!V25)/'Resumen Anual '!V22</f>
        <v>0.2962676277506852</v>
      </c>
      <c r="J18" s="173">
        <f>('Resumen Anual '!W22-'Resumen Anual '!W25)/'Resumen Anual '!W22</f>
        <v>0.2709600885273154</v>
      </c>
      <c r="K18" s="173">
        <f>('Resumen Anual '!X22-'Resumen Anual '!X25)/'Resumen Anual '!X22</f>
        <v>0.08654449969365458</v>
      </c>
    </row>
    <row r="19" spans="1:11" ht="12.75">
      <c r="A19" s="1"/>
      <c r="B19" s="170" t="s">
        <v>169</v>
      </c>
      <c r="C19" s="130" t="s">
        <v>170</v>
      </c>
      <c r="D19" s="172" t="s">
        <v>142</v>
      </c>
      <c r="E19" s="176">
        <f>('Resumen Anual '!R66+'Resumen Anual '!R67)/('Resumen Anual '!R63+'Resumen Anual '!R64)</f>
        <v>0.7000000000000001</v>
      </c>
      <c r="F19" s="176">
        <f>('Resumen Anual '!S66+'Resumen Anual '!S67)/('Resumen Anual '!S63+'Resumen Anual '!S64)</f>
        <v>0.6942955951947579</v>
      </c>
      <c r="G19" s="176">
        <f>('Resumen Anual '!T66+'Resumen Anual '!T67)/('Resumen Anual '!T63+'Resumen Anual '!T64)</f>
        <v>0.6905452414739544</v>
      </c>
      <c r="H19" s="176">
        <f>('Resumen Anual '!U66+'Resumen Anual '!U67)/('Resumen Anual '!U63+'Resumen Anual '!U64)</f>
        <v>0.9404460240646169</v>
      </c>
      <c r="I19" s="176">
        <f>('Resumen Anual '!V66+'Resumen Anual '!V67)/('Resumen Anual '!V63+'Resumen Anual '!V64)</f>
        <v>0.7756632255066269</v>
      </c>
      <c r="J19" s="176">
        <f>('Resumen Anual '!W66+'Resumen Anual '!W67)/('Resumen Anual '!W63+'Resumen Anual '!W64)</f>
        <v>0.7531535603929879</v>
      </c>
      <c r="K19" s="176">
        <f>('Resumen Anual '!X66+'Resumen Anual '!X67)/('Resumen Anual '!X63+'Resumen Anual '!X64)</f>
        <v>0.8537928335386452</v>
      </c>
    </row>
    <row r="20" spans="1:11" ht="12.75">
      <c r="A20" s="1"/>
      <c r="B20" s="170" t="s">
        <v>171</v>
      </c>
      <c r="C20" s="130" t="s">
        <v>172</v>
      </c>
      <c r="D20" s="172" t="s">
        <v>142</v>
      </c>
      <c r="E20" s="173">
        <f>'Resumen Anual '!R73/'Resumen Anual '!R72</f>
        <v>0.0027434842249657062</v>
      </c>
      <c r="F20" s="173">
        <f>'Resumen Anual '!S73/'Resumen Anual '!S72</f>
        <v>0.011608841083491835</v>
      </c>
      <c r="G20" s="173">
        <f>'Resumen Anual '!T73/'Resumen Anual '!T72</f>
        <v>0.01966945264877773</v>
      </c>
      <c r="H20" s="173">
        <f>'Resumen Anual '!U73/'Resumen Anual '!U72</f>
        <v>0</v>
      </c>
      <c r="I20" s="173">
        <f>'Resumen Anual '!V73/'Resumen Anual '!V72</f>
        <v>0.030844324436597778</v>
      </c>
      <c r="J20" s="173">
        <f>'Resumen Anual '!W73/'Resumen Anual '!W72</f>
        <v>0.04480601974005668</v>
      </c>
      <c r="K20" s="173" t="e">
        <f>'Resumen Anual '!X73/'Resumen Anual '!X72</f>
        <v>#DIV/0!</v>
      </c>
    </row>
    <row r="21" spans="1:11" ht="12.75">
      <c r="A21" s="1"/>
      <c r="B21" s="170" t="s">
        <v>173</v>
      </c>
      <c r="C21" s="130" t="s">
        <v>174</v>
      </c>
      <c r="D21" s="172" t="s">
        <v>175</v>
      </c>
      <c r="E21" s="189">
        <f>('Resumen Anual '!R63/12)/'Resumen Anual '!R72</f>
        <v>71.97805212620027</v>
      </c>
      <c r="F21" s="189">
        <f>('Resumen Anual '!S63/12)/'Resumen Anual '!S72</f>
        <v>97.997420257537</v>
      </c>
      <c r="G21" s="189">
        <f>('Resumen Anual '!T63/12)/'Resumen Anual '!T72</f>
        <v>121.85082951046314</v>
      </c>
      <c r="H21" s="189">
        <f>('Resumen Anual '!U63/12)/'Resumen Anual '!U72</f>
        <v>119.07340415545403</v>
      </c>
      <c r="I21" s="189">
        <f>('Resumen Anual '!V63/12)/'Resumen Anual '!V72</f>
        <v>179.2638513864368</v>
      </c>
      <c r="J21" s="189">
        <f>('Resumen Anual '!W63/12)/'Resumen Anual '!W72</f>
        <v>181.35874539887294</v>
      </c>
      <c r="K21" s="189" t="e">
        <f>('Resumen Anual '!X63/12)/'Resumen Anual '!X72</f>
        <v>#DIV/0!</v>
      </c>
    </row>
    <row r="22" spans="1:11" ht="12.75">
      <c r="A22" s="1"/>
      <c r="B22" s="170" t="s">
        <v>176</v>
      </c>
      <c r="C22" s="130" t="s">
        <v>177</v>
      </c>
      <c r="D22" s="172" t="s">
        <v>175</v>
      </c>
      <c r="E22" s="189">
        <f>('Resumen Anual '!R64/12)/'Resumen Anual '!R72</f>
        <v>26.584499314128944</v>
      </c>
      <c r="F22" s="189">
        <f>('Resumen Anual '!S64/12)/'Resumen Anual '!S72</f>
        <v>22.113639841717497</v>
      </c>
      <c r="G22" s="189">
        <f>('Resumen Anual '!T64/12)/'Resumen Anual '!T72</f>
        <v>18.02759274387817</v>
      </c>
      <c r="H22" s="189">
        <f>('Resumen Anual '!U64/12)/'Resumen Anual '!U72</f>
        <v>17.11920515468219</v>
      </c>
      <c r="I22" s="189">
        <f>('Resumen Anual '!V64/12)/'Resumen Anual '!V72</f>
        <v>17.12926662512549</v>
      </c>
      <c r="J22" s="189">
        <f>('Resumen Anual '!W64/12)/'Resumen Anual '!W72</f>
        <v>19.791573015407668</v>
      </c>
      <c r="K22" s="189" t="e">
        <f>('Resumen Anual '!X64/12)/'Resumen Anual '!X72</f>
        <v>#DIV/0!</v>
      </c>
    </row>
    <row r="23" spans="1:11" ht="12.75">
      <c r="A23" s="1"/>
      <c r="B23" s="53" t="s">
        <v>178</v>
      </c>
      <c r="C23" s="135" t="s">
        <v>179</v>
      </c>
      <c r="D23" s="181" t="s">
        <v>180</v>
      </c>
      <c r="E23" s="190">
        <f aca="true" t="shared" si="0" ref="E23:K23">(E21+E22)/200</f>
        <v>0.4928127572016461</v>
      </c>
      <c r="F23" s="190">
        <f t="shared" si="0"/>
        <v>0.6005553004962725</v>
      </c>
      <c r="G23" s="190">
        <f t="shared" si="0"/>
        <v>0.6993921112717065</v>
      </c>
      <c r="H23" s="190">
        <f t="shared" si="0"/>
        <v>0.6809630465506811</v>
      </c>
      <c r="I23" s="190">
        <f t="shared" si="0"/>
        <v>0.9819655900578116</v>
      </c>
      <c r="J23" s="190">
        <f t="shared" si="0"/>
        <v>1.005751592071403</v>
      </c>
      <c r="K23" s="190" t="e">
        <f t="shared" si="0"/>
        <v>#DIV/0!</v>
      </c>
    </row>
    <row r="24" spans="1:11" ht="12.75">
      <c r="A24" s="1"/>
      <c r="B24" s="1"/>
      <c r="C24" s="1"/>
      <c r="D24" s="183"/>
      <c r="E24" s="183"/>
      <c r="F24" s="183"/>
      <c r="G24" s="183"/>
      <c r="H24" s="183"/>
      <c r="I24" s="183"/>
      <c r="J24" s="183"/>
      <c r="K24" s="183"/>
    </row>
    <row r="25" spans="1:11" ht="12.75">
      <c r="A25" s="1"/>
      <c r="B25" s="165" t="s">
        <v>181</v>
      </c>
      <c r="C25" s="166" t="s">
        <v>182</v>
      </c>
      <c r="D25" s="183"/>
      <c r="E25" s="183"/>
      <c r="F25" s="183"/>
      <c r="G25" s="183"/>
      <c r="H25" s="183"/>
      <c r="I25" s="183"/>
      <c r="J25" s="183"/>
      <c r="K25" s="183"/>
    </row>
    <row r="26" spans="1:11" ht="12.75">
      <c r="A26" s="1"/>
      <c r="B26" s="167" t="s">
        <v>183</v>
      </c>
      <c r="C26" s="191" t="s">
        <v>184</v>
      </c>
      <c r="D26" s="168" t="s">
        <v>185</v>
      </c>
      <c r="E26" s="192">
        <f>'Resumen Anual '!R40/('Resumen Anual '!R14/1000)</f>
        <v>5.486968449931413</v>
      </c>
      <c r="F26" s="192">
        <f>'Resumen Anual '!S40/('Resumen Anual '!S14/1000)</f>
        <v>5.246933823047157</v>
      </c>
      <c r="G26" s="192">
        <f>'Resumen Anual '!T40/('Resumen Anual '!T14/1000)</f>
        <v>4.901652736756112</v>
      </c>
      <c r="H26" s="192">
        <f>'Resumen Anual '!U40/('Resumen Anual '!U14/1000)</f>
        <v>4.943988985543526</v>
      </c>
      <c r="I26" s="192">
        <f>'Resumen Anual '!V40/('Resumen Anual '!V14/1000)</f>
        <v>2.9042687270535374</v>
      </c>
      <c r="J26" s="192">
        <f>'Resumen Anual '!W40/('Resumen Anual '!W14/1000)</f>
        <v>2.5896609010065474</v>
      </c>
      <c r="K26" s="192" t="e">
        <f>'Resumen Anual '!X40/('Resumen Anual '!X14/1000)</f>
        <v>#DIV/0!</v>
      </c>
    </row>
    <row r="27" spans="1:11" ht="12.75">
      <c r="A27" s="1"/>
      <c r="B27" s="170" t="s">
        <v>186</v>
      </c>
      <c r="C27" s="188" t="s">
        <v>187</v>
      </c>
      <c r="D27" s="172" t="s">
        <v>185</v>
      </c>
      <c r="E27" s="193">
        <f>'Resumen Anual '!R41/('Resumen Anual '!R14/1000)</f>
        <v>3.223593964334705</v>
      </c>
      <c r="F27" s="193">
        <f>'Resumen Anual '!S41/('Resumen Anual '!S14/1000)</f>
        <v>3.0825736210402046</v>
      </c>
      <c r="G27" s="193">
        <f>'Resumen Anual '!T41/('Resumen Anual '!T14/1000)</f>
        <v>0.8169421227926852</v>
      </c>
      <c r="H27" s="193">
        <f>'Resumen Anual '!U41/('Resumen Anual '!U14/1000)</f>
        <v>0.8761499468051819</v>
      </c>
      <c r="I27" s="193">
        <f>'Resumen Anual '!V41/('Resumen Anual '!V14/1000)</f>
        <v>0.6575702778234425</v>
      </c>
      <c r="J27" s="193">
        <f>'Resumen Anual '!W41/('Resumen Anual '!W14/1000)</f>
        <v>0.5863383172090296</v>
      </c>
      <c r="K27" s="193" t="e">
        <f>'Resumen Anual '!X41/('Resumen Anual '!X14/1000)</f>
        <v>#DIV/0!</v>
      </c>
    </row>
    <row r="28" spans="1:11" ht="12.75">
      <c r="A28" s="1"/>
      <c r="B28" s="53" t="s">
        <v>188</v>
      </c>
      <c r="C28" s="194" t="s">
        <v>189</v>
      </c>
      <c r="D28" s="181" t="s">
        <v>185</v>
      </c>
      <c r="E28" s="195">
        <f>('Resumen Anual '!R40+'Resumen Anual '!R41+'Resumen Anual '!R42)/('Resumen Anual '!R14/1000)</f>
        <v>10.631001371742112</v>
      </c>
      <c r="F28" s="195">
        <f>('Resumen Anual '!S40+'Resumen Anual '!S41+'Resumen Anual '!S42)/('Resumen Anual '!S14/1000)</f>
        <v>10.165934282153867</v>
      </c>
      <c r="G28" s="195">
        <f>('Resumen Anual '!T40+'Resumen Anual '!T41+'Resumen Anual '!T42)/('Resumen Anual '!T14/1000)</f>
        <v>11.437189719097592</v>
      </c>
      <c r="H28" s="195">
        <f>('Resumen Anual '!U40+'Resumen Anual '!U41+'Resumen Anual '!U42)/('Resumen Anual '!U14/1000)</f>
        <v>8.010513799361663</v>
      </c>
      <c r="I28" s="195">
        <f>('Resumen Anual '!V40+'Resumen Anual '!V41+'Resumen Anual '!V42)/('Resumen Anual '!V14/1000)</f>
        <v>5.479752315195354</v>
      </c>
      <c r="J28" s="195">
        <f>('Resumen Anual '!W40+'Resumen Anual '!W41+'Resumen Anual '!W42)/('Resumen Anual '!W14/1000)</f>
        <v>4.104368220463207</v>
      </c>
      <c r="K28" s="195" t="e">
        <f>('Resumen Anual '!X40+'Resumen Anual '!X41+'Resumen Anual '!X42)/('Resumen Anual '!X14/1000)</f>
        <v>#DIV/0!</v>
      </c>
    </row>
    <row r="29" spans="1:11" ht="12.75">
      <c r="A29" s="1"/>
      <c r="B29" s="51"/>
      <c r="C29" s="22"/>
      <c r="D29" s="183"/>
      <c r="E29" s="183"/>
      <c r="F29" s="183"/>
      <c r="G29" s="183"/>
      <c r="H29" s="183"/>
      <c r="I29" s="183"/>
      <c r="J29" s="183"/>
      <c r="K29" s="183"/>
    </row>
    <row r="30" spans="1:11" ht="12.75">
      <c r="A30" s="1"/>
      <c r="B30" s="165" t="s">
        <v>190</v>
      </c>
      <c r="C30" s="166" t="s">
        <v>191</v>
      </c>
      <c r="D30" s="183"/>
      <c r="E30" s="183"/>
      <c r="F30" s="183"/>
      <c r="G30" s="183"/>
      <c r="H30" s="183"/>
      <c r="I30" s="183"/>
      <c r="J30" s="183"/>
      <c r="K30" s="183"/>
    </row>
    <row r="31" spans="1:11" ht="12.75">
      <c r="A31" s="1"/>
      <c r="B31" s="167" t="s">
        <v>192</v>
      </c>
      <c r="C31" s="191" t="s">
        <v>193</v>
      </c>
      <c r="D31" s="168" t="s">
        <v>194</v>
      </c>
      <c r="E31" s="196">
        <f>'Resumen Anual '!R49/'Resumen Anual '!R22</f>
        <v>5.070623394205662</v>
      </c>
      <c r="F31" s="196">
        <f>'Resumen Anual '!S49/'Resumen Anual '!S22</f>
        <v>6.369608250391183</v>
      </c>
      <c r="G31" s="196">
        <f>'Resumen Anual '!T49/'Resumen Anual '!T22</f>
        <v>8.165102397262574</v>
      </c>
      <c r="H31" s="196">
        <f>'Resumen Anual '!U49/'Resumen Anual '!U22</f>
        <v>4.869831446207941</v>
      </c>
      <c r="I31" s="196">
        <f>'Resumen Anual '!V49/'Resumen Anual '!V22</f>
        <v>4.694868927049908</v>
      </c>
      <c r="J31" s="196">
        <f>'Resumen Anual '!W49/'Resumen Anual '!W22</f>
        <v>3.029352661638074</v>
      </c>
      <c r="K31" s="196">
        <f>'Resumen Anual '!X49/'Resumen Anual '!X22</f>
        <v>3.429340922183312</v>
      </c>
    </row>
    <row r="32" spans="1:11" ht="12.75">
      <c r="A32" s="1"/>
      <c r="B32" s="170" t="s">
        <v>195</v>
      </c>
      <c r="C32" s="188" t="s">
        <v>196</v>
      </c>
      <c r="D32" s="172" t="s">
        <v>194</v>
      </c>
      <c r="E32" s="196">
        <f>'Resumen Anual '!R63/'Resumen Anual '!R22</f>
        <v>2.3001792686217226</v>
      </c>
      <c r="F32" s="196">
        <f>'Resumen Anual '!S63/'Resumen Anual '!S22</f>
        <v>3.6564085340126544</v>
      </c>
      <c r="G32" s="196">
        <f>'Resumen Anual '!T63/'Resumen Anual '!T22</f>
        <v>5.393475021261534</v>
      </c>
      <c r="H32" s="196">
        <f>'Resumen Anual '!U63/'Resumen Anual '!U22</f>
        <v>3.227049126046998</v>
      </c>
      <c r="I32" s="196">
        <f>'Resumen Anual '!V63/'Resumen Anual '!V22</f>
        <v>5.0378897973528245</v>
      </c>
      <c r="J32" s="196">
        <f>'Resumen Anual '!W63/'Resumen Anual '!W22</f>
        <v>5.17492150979604</v>
      </c>
      <c r="K32" s="196">
        <f>'Resumen Anual '!X63/'Resumen Anual '!X22</f>
        <v>5.758912481962246</v>
      </c>
    </row>
    <row r="33" spans="1:11" ht="12.75">
      <c r="A33" s="1"/>
      <c r="B33" s="170" t="s">
        <v>197</v>
      </c>
      <c r="C33" s="188" t="s">
        <v>198</v>
      </c>
      <c r="D33" s="172" t="s">
        <v>142</v>
      </c>
      <c r="E33" s="173">
        <f>('Resumen Anual '!R45+'Resumen Anual '!R51+'Resumen Anual '!R57)/'Resumen Anual '!R97</f>
        <v>0.3374329108678381</v>
      </c>
      <c r="F33" s="173">
        <f>('Resumen Anual '!S45+'Resumen Anual '!S51+'Resumen Anual '!S57)/'Resumen Anual '!S97</f>
        <v>0.30508366158434597</v>
      </c>
      <c r="G33" s="173">
        <f>('Resumen Anual '!T45+'Resumen Anual '!T51+'Resumen Anual '!T57)/'Resumen Anual '!T97</f>
        <v>0.2724485538728563</v>
      </c>
      <c r="H33" s="173">
        <f>('Resumen Anual '!U45+'Resumen Anual '!U51+'Resumen Anual '!U57)/'Resumen Anual '!U97</f>
        <v>0.28934813645547547</v>
      </c>
      <c r="I33" s="173">
        <f>('Resumen Anual '!V45+'Resumen Anual '!V51+'Resumen Anual '!V57)/'Resumen Anual '!V97</f>
        <v>0.2621605091817582</v>
      </c>
      <c r="J33" s="173">
        <f>('Resumen Anual '!W45+'Resumen Anual '!W51+'Resumen Anual '!W57)/'Resumen Anual '!W97</f>
        <v>0.39026627920452683</v>
      </c>
      <c r="K33" s="173">
        <f>('Resumen Anual '!X45+'Resumen Anual '!X51+'Resumen Anual '!X57)/'Resumen Anual '!X97</f>
        <v>0.34441885413560175</v>
      </c>
    </row>
    <row r="34" spans="1:11" ht="12.75">
      <c r="A34" s="1"/>
      <c r="B34" s="170" t="s">
        <v>199</v>
      </c>
      <c r="C34" s="188" t="s">
        <v>200</v>
      </c>
      <c r="D34" s="172" t="s">
        <v>142</v>
      </c>
      <c r="E34" s="173">
        <f>('Resumen Anual '!R47+'Resumen Anual '!R53)/'Resumen Anual '!R97</f>
        <v>0.00961959270894526</v>
      </c>
      <c r="F34" s="173">
        <f>('Resumen Anual '!S47+'Resumen Anual '!S53)/'Resumen Anual '!S97</f>
        <v>0.00026169833247520865</v>
      </c>
      <c r="G34" s="173">
        <f>('Resumen Anual '!T47+'Resumen Anual '!T53)/'Resumen Anual '!T97</f>
        <v>0.00018490321435762636</v>
      </c>
      <c r="H34" s="173">
        <f>('Resumen Anual '!U47+'Resumen Anual '!U53)/'Resumen Anual '!U97</f>
        <v>0</v>
      </c>
      <c r="I34" s="173">
        <f>('Resumen Anual '!V47+'Resumen Anual '!V53)/'Resumen Anual '!V97</f>
        <v>0</v>
      </c>
      <c r="J34" s="173">
        <f>('Resumen Anual '!W47+'Resumen Anual '!W53)/'Resumen Anual '!W97</f>
        <v>0</v>
      </c>
      <c r="K34" s="173">
        <f>('Resumen Anual '!X47+'Resumen Anual '!X53)/'Resumen Anual '!X97</f>
        <v>0</v>
      </c>
    </row>
    <row r="35" spans="1:11" ht="12.75">
      <c r="A35" s="1"/>
      <c r="B35" s="170" t="s">
        <v>201</v>
      </c>
      <c r="C35" s="188" t="s">
        <v>202</v>
      </c>
      <c r="D35" s="172" t="s">
        <v>142</v>
      </c>
      <c r="E35" s="173">
        <f>('Resumen Anual '!R46+'Resumen Anual '!R52)/'Resumen Anual '!R97</f>
        <v>0.6119748730626651</v>
      </c>
      <c r="F35" s="173">
        <f>('Resumen Anual '!S46+'Resumen Anual '!S52)/'Resumen Anual '!S97</f>
        <v>0.6642394362594186</v>
      </c>
      <c r="G35" s="173">
        <f>('Resumen Anual '!T46+'Resumen Anual '!T52)/'Resumen Anual '!T97</f>
        <v>0.700742085580443</v>
      </c>
      <c r="H35" s="173">
        <f>('Resumen Anual '!U46+'Resumen Anual '!U52)/'Resumen Anual '!U97</f>
        <v>0.7000726053207315</v>
      </c>
      <c r="I35" s="173">
        <f>('Resumen Anual '!V46+'Resumen Anual '!V52)/'Resumen Anual '!V97</f>
        <v>0.596443521158751</v>
      </c>
      <c r="J35" s="173">
        <f>('Resumen Anual '!W46+'Resumen Anual '!W52)/'Resumen Anual '!W97</f>
        <v>0.6011117873499167</v>
      </c>
      <c r="K35" s="173">
        <f>('Resumen Anual '!X46+'Resumen Anual '!X52)/'Resumen Anual '!X97</f>
        <v>0.644862201082764</v>
      </c>
    </row>
    <row r="36" spans="1:11" ht="12.75">
      <c r="A36" s="1"/>
      <c r="B36" s="53" t="s">
        <v>203</v>
      </c>
      <c r="C36" s="194" t="s">
        <v>204</v>
      </c>
      <c r="D36" s="181" t="s">
        <v>142</v>
      </c>
      <c r="E36" s="173">
        <f>('Resumen Anual '!R97)/'Resumen Anual '!R70</f>
        <v>1.9825849278515448</v>
      </c>
      <c r="F36" s="173">
        <f>('Resumen Anual '!S97)/'Resumen Anual '!S70</f>
        <v>1.8308810164324543</v>
      </c>
      <c r="G36" s="173">
        <f>('Resumen Anual '!T97)/'Resumen Anual '!T70</f>
        <v>1.1072220277434044</v>
      </c>
      <c r="H36" s="173">
        <f>('Resumen Anual '!U97)/'Resumen Anual '!U70</f>
        <v>1.1928790126578288</v>
      </c>
      <c r="I36" s="173">
        <f>('Resumen Anual '!V97)/'Resumen Anual '!V70</f>
        <v>0.9696153586245655</v>
      </c>
      <c r="J36" s="173">
        <f>('Resumen Anual '!W97)/'Resumen Anual '!W70</f>
        <v>0.5832618516801173</v>
      </c>
      <c r="K36" s="173">
        <f>('Resumen Anual '!X97)/'Resumen Anual '!X70</f>
        <v>0.6458266659220518</v>
      </c>
    </row>
    <row r="37" spans="1:11" ht="12.75">
      <c r="A37" s="1"/>
      <c r="B37" s="1"/>
      <c r="C37" s="1"/>
      <c r="D37" s="183"/>
      <c r="E37" s="183"/>
      <c r="F37" s="183"/>
      <c r="G37" s="183"/>
      <c r="H37" s="183"/>
      <c r="I37" s="183"/>
      <c r="J37" s="183"/>
      <c r="K37" s="183"/>
    </row>
    <row r="38" spans="1:11" ht="12.75">
      <c r="A38" s="1"/>
      <c r="B38" s="165" t="s">
        <v>205</v>
      </c>
      <c r="C38" s="166" t="s">
        <v>206</v>
      </c>
      <c r="D38" s="183"/>
      <c r="E38" s="183"/>
      <c r="F38" s="183"/>
      <c r="G38" s="183"/>
      <c r="H38" s="183"/>
      <c r="I38" s="183"/>
      <c r="J38" s="183"/>
      <c r="K38" s="183"/>
    </row>
    <row r="39" spans="1:11" ht="12.75">
      <c r="A39" s="1"/>
      <c r="B39" s="167" t="s">
        <v>207</v>
      </c>
      <c r="C39" s="124" t="s">
        <v>208</v>
      </c>
      <c r="D39" s="168" t="s">
        <v>142</v>
      </c>
      <c r="E39" s="169">
        <f>('Resumen Anual '!R23)/'Resumen Anual '!R22</f>
        <v>0.005760092161474583</v>
      </c>
      <c r="F39" s="169">
        <f>('Resumen Anual '!S23)/'Resumen Anual '!S22</f>
        <v>0.00589511756281304</v>
      </c>
      <c r="G39" s="169">
        <f>('Resumen Anual '!T23)/'Resumen Anual '!T22</f>
        <v>0.006091612003257204</v>
      </c>
      <c r="H39" s="169">
        <f>('Resumen Anual '!U23)/'Resumen Anual '!U22</f>
        <v>0.04091563257394141</v>
      </c>
      <c r="I39" s="169">
        <f>('Resumen Anual '!V23)/'Resumen Anual '!V22</f>
        <v>0.033446633228455626</v>
      </c>
      <c r="J39" s="169">
        <f>('Resumen Anual '!W23)/'Resumen Anual '!W22</f>
        <v>0.03309946211811366</v>
      </c>
      <c r="K39" s="169">
        <f>('Resumen Anual '!X23)/'Resumen Anual '!X22</f>
        <v>0.02015660265341952</v>
      </c>
    </row>
    <row r="40" spans="1:11" ht="12.75">
      <c r="A40" s="1"/>
      <c r="B40" s="170" t="s">
        <v>209</v>
      </c>
      <c r="C40" s="2" t="s">
        <v>210</v>
      </c>
      <c r="D40" s="172" t="s">
        <v>142</v>
      </c>
      <c r="E40" s="173">
        <f>('Resumen Anual '!R24)/'Resumen Anual '!R22</f>
        <v>0.9942399078385254</v>
      </c>
      <c r="F40" s="173">
        <f>('Resumen Anual '!S24)/'Resumen Anual '!S22</f>
        <v>0.994104882437187</v>
      </c>
      <c r="G40" s="173">
        <f>('Resumen Anual '!T24)/'Resumen Anual '!T22</f>
        <v>0.9981725163990228</v>
      </c>
      <c r="H40" s="173">
        <f>('Resumen Anual '!U24)/'Resumen Anual '!U22</f>
        <v>1</v>
      </c>
      <c r="I40" s="173">
        <f>('Resumen Anual '!V24)/'Resumen Anual '!V22</f>
        <v>0.966553366771544</v>
      </c>
      <c r="J40" s="173">
        <f>('Resumen Anual '!W24)/'Resumen Anual '!W22</f>
        <v>0.9669202765963553</v>
      </c>
      <c r="K40" s="173">
        <f>('Resumen Anual '!X24)/'Resumen Anual '!X22</f>
        <v>0.9805250082660091</v>
      </c>
    </row>
    <row r="41" spans="1:11" ht="12.75">
      <c r="A41" s="1"/>
      <c r="B41" s="170" t="s">
        <v>211</v>
      </c>
      <c r="C41" s="197" t="s">
        <v>212</v>
      </c>
      <c r="D41" s="172" t="s">
        <v>213</v>
      </c>
      <c r="E41" s="189">
        <f>('Resumen Anual '!R81)/'Resumen Anual '!R87</f>
        <v>0.7954545454545454</v>
      </c>
      <c r="F41" s="189">
        <f>('Resumen Anual '!S81)/'Resumen Anual '!S87</f>
        <v>2.6136363636363638</v>
      </c>
      <c r="G41" s="189">
        <f>('Resumen Anual '!T81)/'Resumen Anual '!T87</f>
        <v>4.420454545454546</v>
      </c>
      <c r="H41" s="189">
        <f>('Resumen Anual '!U81)/'Resumen Anual '!U87</f>
        <v>5.625</v>
      </c>
      <c r="I41" s="189">
        <f>('Resumen Anual '!V81)/'Resumen Anual '!V87</f>
        <v>3.9431818181818183</v>
      </c>
      <c r="J41" s="189">
        <f>('Resumen Anual '!W81)/'Resumen Anual '!W87</f>
        <v>4.7272727272727275</v>
      </c>
      <c r="K41" s="189">
        <f>('Resumen Anual '!X81)/'Resumen Anual '!X87</f>
        <v>4.545454545454546</v>
      </c>
    </row>
    <row r="42" spans="1:11" ht="12.75">
      <c r="A42" s="1"/>
      <c r="B42" s="53" t="s">
        <v>214</v>
      </c>
      <c r="C42" s="198" t="s">
        <v>215</v>
      </c>
      <c r="D42" s="181" t="s">
        <v>213</v>
      </c>
      <c r="E42" s="190">
        <f>('Resumen Anual '!R85)/'Resumen Anual '!R88</f>
        <v>0.06</v>
      </c>
      <c r="F42" s="190">
        <f>('Resumen Anual '!S85)/'Resumen Anual '!S88</f>
        <v>0.7</v>
      </c>
      <c r="G42" s="190">
        <f>('Resumen Anual '!T85)/'Resumen Anual '!T88</f>
        <v>1.26</v>
      </c>
      <c r="H42" s="190">
        <f>('Resumen Anual '!U85)/'Resumen Anual '!U88</f>
        <v>5.44</v>
      </c>
      <c r="I42" s="190">
        <f>('Resumen Anual '!V85)/'Resumen Anual '!V88</f>
        <v>4.22</v>
      </c>
      <c r="J42" s="190">
        <f>('Resumen Anual '!W85)/'Resumen Anual '!W88</f>
        <v>4.7</v>
      </c>
      <c r="K42" s="190">
        <f>('Resumen Anual '!X85)/'Resumen Anual '!X88</f>
        <v>2.16</v>
      </c>
    </row>
    <row r="44" spans="2:3" ht="15" customHeight="1">
      <c r="B44" s="16" t="s">
        <v>216</v>
      </c>
      <c r="C44" s="16"/>
    </row>
    <row r="45" spans="2:11" ht="12.75">
      <c r="B45" s="167" t="s">
        <v>217</v>
      </c>
      <c r="C45" s="124" t="s">
        <v>218</v>
      </c>
      <c r="D45" s="168" t="s">
        <v>142</v>
      </c>
      <c r="E45" s="169">
        <f>('Resumen Anual '!R73)/'Resumen Anual '!R72</f>
        <v>0.0027434842249657062</v>
      </c>
      <c r="F45" s="169">
        <f>('Resumen Anual '!S73)/'Resumen Anual '!S72</f>
        <v>0.011608841083491835</v>
      </c>
      <c r="G45" s="169">
        <f>('Resumen Anual '!T73)/'Resumen Anual '!T72</f>
        <v>0.01966945264877773</v>
      </c>
      <c r="H45" s="169">
        <f>('Resumen Anual '!U73)/'Resumen Anual '!U72</f>
        <v>0</v>
      </c>
      <c r="I45" s="169">
        <f>('Resumen Anual '!V73)/'Resumen Anual '!V72</f>
        <v>0.030844324436597778</v>
      </c>
      <c r="J45" s="169">
        <f>('Resumen Anual '!W73)/'Resumen Anual '!W72</f>
        <v>0.04480601974005668</v>
      </c>
      <c r="K45" s="169" t="e">
        <f>('Resumen Anual '!X73)/'Resumen Anual '!X72</f>
        <v>#DIV/0!</v>
      </c>
    </row>
    <row r="46" spans="2:11" ht="12.75">
      <c r="B46" s="170" t="s">
        <v>219</v>
      </c>
      <c r="C46" s="2" t="s">
        <v>220</v>
      </c>
      <c r="D46" s="181" t="s">
        <v>142</v>
      </c>
      <c r="E46" s="199">
        <f>('Resumen Anual '!R75)/'Resumen Anual '!R74</f>
        <v>1</v>
      </c>
      <c r="F46" s="199">
        <f>('Resumen Anual '!S75)/'Resumen Anual '!S74</f>
        <v>0.6160714285714286</v>
      </c>
      <c r="G46" s="199">
        <f>('Resumen Anual '!T75)/'Resumen Anual '!T74</f>
        <v>0.6052227342549923</v>
      </c>
      <c r="H46" s="199">
        <f>('Resumen Anual '!U75)/'Resumen Anual '!U74</f>
        <v>0.7168949771689498</v>
      </c>
      <c r="I46" s="199">
        <f>('Resumen Anual '!V75)/'Resumen Anual '!V74</f>
        <v>1</v>
      </c>
      <c r="J46" s="199">
        <f>('Resumen Anual '!W75)/'Resumen Anual '!W74</f>
        <v>1</v>
      </c>
      <c r="K46" s="199">
        <f>('Resumen Anual '!X75)/'Resumen Anual '!X74</f>
        <v>0.4875</v>
      </c>
    </row>
  </sheetData>
  <sheetProtection selectLockedCells="1" selectUnlockedCells="1"/>
  <mergeCells count="1">
    <mergeCell ref="B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Valladares</dc:creator>
  <cp:keywords/>
  <dc:description/>
  <cp:lastModifiedBy>Francisco Valladares</cp:lastModifiedBy>
  <cp:lastPrinted>2013-01-16T15:39:25Z</cp:lastPrinted>
  <dcterms:created xsi:type="dcterms:W3CDTF">2016-06-23T14:49:21Z</dcterms:created>
  <dcterms:modified xsi:type="dcterms:W3CDTF">2016-07-14T16:54:35Z</dcterms:modified>
  <cp:category/>
  <cp:version/>
  <cp:contentType/>
  <cp:contentStatus/>
  <cp:revision>2</cp:revision>
</cp:coreProperties>
</file>