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1" activeTab="0"/>
  </bookViews>
  <sheets>
    <sheet name="Resumen Anual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Datos Importados " sheetId="6" r:id="rId6"/>
    <sheet name="Indicadores" sheetId="7" r:id="rId7"/>
  </sheets>
  <definedNames>
    <definedName name="_xlnm.Print_Area" localSheetId="0">'Resumen Anual'!$B$2:$O$94</definedName>
  </definedNames>
  <calcPr fullCalcOnLoad="1"/>
</workbook>
</file>

<file path=xl/sharedStrings.xml><?xml version="1.0" encoding="utf-8"?>
<sst xmlns="http://schemas.openxmlformats.org/spreadsheetml/2006/main" count="607" uniqueCount="251">
  <si>
    <t xml:space="preserve"> </t>
  </si>
  <si>
    <t>Prestador</t>
  </si>
  <si>
    <t>AGUAS DE PUERTO CORTES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</si>
  <si>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</si>
  <si>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</si>
  <si>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</si>
  <si>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</si>
  <si>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</si>
  <si>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</si>
  <si>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</si>
  <si>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</si>
  <si>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</si>
  <si>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</si>
  <si>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</si>
  <si>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</si>
  <si>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</si>
  <si>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</si>
  <si>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</si>
  <si>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</si>
  <si>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</si>
  <si>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</si>
  <si>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</si>
  <si>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</si>
  <si>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</si>
  <si>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</si>
  <si>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</si>
  <si>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</si>
  <si>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</si>
  <si>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</si>
  <si>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</si>
  <si>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</si>
  <si>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</si>
  <si>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</si>
  <si>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</si>
  <si>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</si>
  <si>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</si>
  <si>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</si>
  <si>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</si>
  <si>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</si>
  <si>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</si>
  <si>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</si>
  <si>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</si>
  <si>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</si>
  <si>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</si>
  <si>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</si>
  <si>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</si>
  <si>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</si>
  <si>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</si>
  <si>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</si>
  <si>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</si>
  <si>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</si>
  <si>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</si>
  <si>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</si>
  <si>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</si>
  <si>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</si>
  <si>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</si>
  <si>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</si>
  <si>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</si>
  <si>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</si>
  <si>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</si>
  <si>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</si>
  <si>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</si>
  <si>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</si>
  <si>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</si>
  <si>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</si>
  <si>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</si>
  <si>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</si>
  <si>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</si>
  <si>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</si>
  <si>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</si>
  <si>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</si>
  <si>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</si>
  <si>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</si>
  <si>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</si>
  <si>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</si>
  <si>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</si>
  <si>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</si>
  <si>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</si>
  <si>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</si>
  <si>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</si>
  <si>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</si>
  <si>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</si>
  <si>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</si>
  <si>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</si>
  <si>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</si>
  <si>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</si>
  <si>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</si>
  <si>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</si>
  <si>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</si>
  <si>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</si>
  <si>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</si>
  <si>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</si>
  <si>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</si>
  <si>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</si>
  <si>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</si>
  <si>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</si>
  <si>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</si>
  <si>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</si>
  <si>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</si>
  <si>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</si>
  <si>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</si>
  <si>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INDICADORES</t>
  </si>
  <si>
    <t>PROMOSAS</t>
  </si>
  <si>
    <t>Ingreso Total/Costo Total</t>
  </si>
  <si>
    <t>Ingreso por m3 producido</t>
  </si>
  <si>
    <t>Nùmero Conexiones AP</t>
  </si>
  <si>
    <t>Nùmero Conexiones AS</t>
  </si>
  <si>
    <t>Continuidad en Horas al día</t>
  </si>
  <si>
    <t>Costos Totales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</si>
  <si>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</si>
  <si>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</si>
  <si>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</si>
  <si>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</si>
  <si>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</si>
  <si>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</si>
  <si>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LPPD</t>
  </si>
  <si>
    <t>No</t>
  </si>
  <si>
    <t>0506 Aguas de Puerto Cortés</t>
  </si>
  <si>
    <t>Mes</t>
  </si>
  <si>
    <t>Enero</t>
  </si>
  <si>
    <t>Febrero</t>
  </si>
  <si>
    <t>Marzo</t>
  </si>
  <si>
    <t>Abril</t>
  </si>
  <si>
    <t>mayo</t>
  </si>
  <si>
    <t>Aprobado</t>
  </si>
  <si>
    <t>Enviado</t>
  </si>
  <si>
    <t>E004. Area total del casco urbano</t>
  </si>
  <si>
    <t>1700.00</t>
  </si>
  <si>
    <t>E005. Area de servicio del prestador</t>
  </si>
  <si>
    <t>894023.00</t>
  </si>
  <si>
    <t>863543.00</t>
  </si>
  <si>
    <t>30480.00</t>
  </si>
  <si>
    <t>859428.00</t>
  </si>
  <si>
    <t xml:space="preserve">E020. Número de muestras de agua residual a la salida de la planta analizadas </t>
  </si>
  <si>
    <t xml:space="preserve">E022. Número de muestras de vertidos analizadas </t>
  </si>
  <si>
    <t xml:space="preserve">E023. Número de muestras de vertidos que satisfacen la norma </t>
  </si>
  <si>
    <t>906986.49</t>
  </si>
  <si>
    <t>294184.10</t>
  </si>
  <si>
    <t xml:space="preserve">E033. Químicos </t>
  </si>
  <si>
    <t>126107.63</t>
  </si>
  <si>
    <t>E034. Otros</t>
  </si>
  <si>
    <t>1534680.73</t>
  </si>
  <si>
    <t>2861958.95</t>
  </si>
  <si>
    <t>279659.95</t>
  </si>
  <si>
    <t>247917.73</t>
  </si>
  <si>
    <t>0.00</t>
  </si>
  <si>
    <t>E039. Otros</t>
  </si>
  <si>
    <t>257755.20</t>
  </si>
  <si>
    <t>785332.88</t>
  </si>
  <si>
    <t>646429.23</t>
  </si>
  <si>
    <t>20000.00</t>
  </si>
  <si>
    <t>8226.04</t>
  </si>
  <si>
    <t>361638.22</t>
  </si>
  <si>
    <t>480615.00</t>
  </si>
  <si>
    <t>4555753.00</t>
  </si>
  <si>
    <t>1147293.77</t>
  </si>
  <si>
    <t>E048. Morocidad acumulada</t>
  </si>
  <si>
    <t>16956235.60</t>
  </si>
  <si>
    <t>1755673.67</t>
  </si>
  <si>
    <t>484436.65</t>
  </si>
  <si>
    <t>83343.45</t>
  </si>
  <si>
    <t>5703046.77</t>
  </si>
  <si>
    <t>2323453.77</t>
  </si>
  <si>
    <t>338.00</t>
  </si>
  <si>
    <t>115.00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</si>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</sst>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DD/MM/YY"/>
    <numFmt numFmtId="167" formatCode="#,##0"/>
    <numFmt numFmtId="168" formatCode="0.00"/>
    <numFmt numFmtId="169" formatCode="#,##0.00"/>
    <numFmt numFmtId="170" formatCode="0"/>
    <numFmt numFmtId="171" formatCode="#,##0.0"/>
    <numFmt numFmtId="172" formatCode="0.0%"/>
    <numFmt numFmtId="173" formatCode="0%"/>
    <numFmt numFmtId="174" formatCode="0.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5.9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6.5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5.3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4"/>
      <color indexed="8"/>
      <name val="Stylus BT"/>
      <family val="2"/>
    </font>
    <font>
      <sz val="10"/>
      <color indexed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7" fillId="7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/>
    </xf>
    <xf numFmtId="164" fontId="7" fillId="7" borderId="13" xfId="0" applyFont="1" applyFill="1" applyBorder="1" applyAlignment="1">
      <alignment vertical="top" wrapText="1"/>
    </xf>
    <xf numFmtId="164" fontId="2" fillId="0" borderId="14" xfId="0" applyFont="1" applyFill="1" applyBorder="1" applyAlignment="1">
      <alignment horizontal="center"/>
    </xf>
    <xf numFmtId="166" fontId="2" fillId="0" borderId="14" xfId="0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3" fillId="2" borderId="16" xfId="0" applyFont="1" applyFill="1" applyBorder="1" applyAlignment="1">
      <alignment wrapText="1"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>
      <alignment/>
    </xf>
    <xf numFmtId="164" fontId="7" fillId="7" borderId="4" xfId="0" applyFont="1" applyFill="1" applyBorder="1" applyAlignment="1">
      <alignment vertical="top" wrapText="1"/>
    </xf>
    <xf numFmtId="164" fontId="2" fillId="0" borderId="18" xfId="0" applyFont="1" applyFill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7" fillId="7" borderId="20" xfId="0" applyFont="1" applyFill="1" applyBorder="1" applyAlignment="1">
      <alignment horizontal="left" vertical="top" wrapText="1" indent="1"/>
    </xf>
    <xf numFmtId="167" fontId="2" fillId="0" borderId="20" xfId="0" applyNumberFormat="1" applyFont="1" applyBorder="1" applyAlignment="1">
      <alignment horizontal="center"/>
    </xf>
    <xf numFmtId="164" fontId="2" fillId="0" borderId="21" xfId="0" applyFont="1" applyFill="1" applyBorder="1" applyAlignment="1">
      <alignment horizontal="center"/>
    </xf>
    <xf numFmtId="168" fontId="2" fillId="0" borderId="22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7" fillId="7" borderId="1" xfId="0" applyFont="1" applyFill="1" applyBorder="1" applyAlignment="1">
      <alignment horizontal="left" vertical="top" wrapText="1" indent="1"/>
    </xf>
    <xf numFmtId="168" fontId="2" fillId="0" borderId="1" xfId="0" applyNumberFormat="1" applyFont="1" applyBorder="1" applyAlignment="1">
      <alignment horizontal="center"/>
    </xf>
    <xf numFmtId="167" fontId="2" fillId="0" borderId="22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9" fontId="2" fillId="0" borderId="22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4" fontId="2" fillId="0" borderId="23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7" borderId="24" xfId="0" applyFont="1" applyFill="1" applyBorder="1" applyAlignment="1">
      <alignment horizontal="left" vertical="top" wrapText="1" indent="1"/>
    </xf>
    <xf numFmtId="167" fontId="2" fillId="0" borderId="24" xfId="0" applyNumberFormat="1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17" xfId="0" applyFont="1" applyBorder="1" applyAlignment="1">
      <alignment horizontal="center"/>
    </xf>
    <xf numFmtId="167" fontId="2" fillId="0" borderId="25" xfId="0" applyNumberFormat="1" applyFont="1" applyFill="1" applyBorder="1" applyAlignment="1">
      <alignment horizontal="center"/>
    </xf>
    <xf numFmtId="164" fontId="7" fillId="7" borderId="4" xfId="0" applyFont="1" applyFill="1" applyBorder="1" applyAlignment="1">
      <alignment horizontal="left" vertical="top" wrapText="1" indent="1"/>
    </xf>
    <xf numFmtId="167" fontId="2" fillId="0" borderId="1" xfId="0" applyNumberFormat="1" applyFont="1" applyFill="1" applyBorder="1" applyAlignment="1">
      <alignment horizontal="center"/>
    </xf>
    <xf numFmtId="164" fontId="7" fillId="7" borderId="10" xfId="0" applyFont="1" applyFill="1" applyBorder="1" applyAlignment="1">
      <alignment horizontal="left" vertical="top" wrapText="1" indent="1"/>
    </xf>
    <xf numFmtId="167" fontId="2" fillId="0" borderId="21" xfId="0" applyNumberFormat="1" applyFont="1" applyFill="1" applyBorder="1" applyAlignment="1">
      <alignment horizontal="center"/>
    </xf>
    <xf numFmtId="167" fontId="2" fillId="0" borderId="23" xfId="0" applyNumberFormat="1" applyFont="1" applyFill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164" fontId="7" fillId="7" borderId="13" xfId="0" applyFont="1" applyFill="1" applyBorder="1" applyAlignment="1">
      <alignment horizontal="left" vertical="top" wrapText="1" indent="1"/>
    </xf>
    <xf numFmtId="164" fontId="2" fillId="0" borderId="16" xfId="0" applyFont="1" applyBorder="1" applyAlignment="1">
      <alignment horizontal="center"/>
    </xf>
    <xf numFmtId="167" fontId="2" fillId="0" borderId="18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2" fillId="7" borderId="23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2" fillId="0" borderId="22" xfId="0" applyNumberFormat="1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70" fontId="2" fillId="0" borderId="15" xfId="0" applyNumberFormat="1" applyFont="1" applyBorder="1" applyAlignment="1">
      <alignment horizontal="center"/>
    </xf>
    <xf numFmtId="164" fontId="3" fillId="2" borderId="11" xfId="0" applyFont="1" applyFill="1" applyBorder="1" applyAlignment="1">
      <alignment wrapText="1"/>
    </xf>
    <xf numFmtId="164" fontId="2" fillId="0" borderId="11" xfId="0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2" xfId="0" applyFont="1" applyBorder="1" applyAlignment="1">
      <alignment horizontal="center"/>
    </xf>
    <xf numFmtId="170" fontId="2" fillId="0" borderId="26" xfId="0" applyNumberFormat="1" applyFont="1" applyBorder="1" applyAlignment="1">
      <alignment horizontal="center"/>
    </xf>
    <xf numFmtId="169" fontId="2" fillId="0" borderId="18" xfId="0" applyNumberFormat="1" applyFont="1" applyBorder="1" applyAlignment="1">
      <alignment horizontal="center"/>
    </xf>
    <xf numFmtId="169" fontId="2" fillId="0" borderId="19" xfId="0" applyNumberFormat="1" applyFont="1" applyBorder="1" applyAlignment="1">
      <alignment horizontal="center"/>
    </xf>
    <xf numFmtId="169" fontId="8" fillId="0" borderId="27" xfId="0" applyNumberFormat="1" applyFont="1" applyBorder="1" applyAlignment="1" applyProtection="1">
      <alignment horizontal="right" vertical="center" wrapText="1"/>
      <protection locked="0"/>
    </xf>
    <xf numFmtId="169" fontId="2" fillId="0" borderId="21" xfId="0" applyNumberFormat="1" applyFont="1" applyBorder="1" applyAlignment="1">
      <alignment horizontal="center"/>
    </xf>
    <xf numFmtId="169" fontId="2" fillId="0" borderId="23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169" fontId="9" fillId="0" borderId="3" xfId="0" applyNumberFormat="1" applyFont="1" applyBorder="1" applyAlignment="1" applyProtection="1">
      <alignment horizontal="right" vertical="center" wrapText="1"/>
      <protection/>
    </xf>
    <xf numFmtId="169" fontId="2" fillId="0" borderId="16" xfId="0" applyNumberFormat="1" applyFont="1" applyBorder="1" applyAlignment="1">
      <alignment horizontal="center"/>
    </xf>
    <xf numFmtId="169" fontId="2" fillId="0" borderId="17" xfId="0" applyNumberFormat="1" applyFont="1" applyBorder="1" applyAlignment="1">
      <alignment horizontal="center"/>
    </xf>
    <xf numFmtId="169" fontId="2" fillId="0" borderId="25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7" fontId="2" fillId="7" borderId="1" xfId="0" applyNumberFormat="1" applyFont="1" applyFill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164" fontId="2" fillId="0" borderId="16" xfId="0" applyFont="1" applyBorder="1" applyAlignment="1">
      <alignment/>
    </xf>
    <xf numFmtId="164" fontId="5" fillId="0" borderId="28" xfId="0" applyFont="1" applyBorder="1" applyAlignment="1">
      <alignment horizontal="center"/>
    </xf>
    <xf numFmtId="164" fontId="3" fillId="8" borderId="4" xfId="0" applyFont="1" applyFill="1" applyBorder="1" applyAlignment="1">
      <alignment vertical="top" wrapText="1"/>
    </xf>
    <xf numFmtId="169" fontId="5" fillId="9" borderId="29" xfId="0" applyNumberFormat="1" applyFont="1" applyFill="1" applyBorder="1" applyAlignment="1">
      <alignment horizontal="center"/>
    </xf>
    <xf numFmtId="169" fontId="5" fillId="9" borderId="30" xfId="0" applyNumberFormat="1" applyFont="1" applyFill="1" applyBorder="1" applyAlignment="1">
      <alignment horizontal="center"/>
    </xf>
    <xf numFmtId="169" fontId="5" fillId="2" borderId="31" xfId="0" applyNumberFormat="1" applyFont="1" applyFill="1" applyBorder="1" applyAlignment="1">
      <alignment horizontal="center"/>
    </xf>
    <xf numFmtId="169" fontId="5" fillId="2" borderId="0" xfId="0" applyNumberFormat="1" applyFont="1" applyFill="1" applyBorder="1" applyAlignment="1">
      <alignment horizontal="center"/>
    </xf>
    <xf numFmtId="164" fontId="10" fillId="8" borderId="32" xfId="0" applyFont="1" applyFill="1" applyBorder="1" applyAlignment="1">
      <alignment vertical="top" wrapText="1"/>
    </xf>
    <xf numFmtId="167" fontId="11" fillId="10" borderId="32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69" fontId="2" fillId="0" borderId="33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20" xfId="0" applyFont="1" applyBorder="1" applyAlignment="1">
      <alignment/>
    </xf>
    <xf numFmtId="164" fontId="2" fillId="0" borderId="10" xfId="0" applyFont="1" applyFill="1" applyBorder="1" applyAlignment="1">
      <alignment/>
    </xf>
    <xf numFmtId="167" fontId="2" fillId="0" borderId="33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7" fontId="2" fillId="0" borderId="34" xfId="0" applyNumberFormat="1" applyFont="1" applyBorder="1" applyAlignment="1">
      <alignment horizontal="center"/>
    </xf>
    <xf numFmtId="167" fontId="2" fillId="0" borderId="35" xfId="0" applyNumberFormat="1" applyFont="1" applyBorder="1" applyAlignment="1">
      <alignment horizontal="center"/>
    </xf>
    <xf numFmtId="167" fontId="2" fillId="0" borderId="35" xfId="0" applyNumberFormat="1" applyFont="1" applyBorder="1" applyAlignment="1">
      <alignment/>
    </xf>
    <xf numFmtId="164" fontId="2" fillId="0" borderId="24" xfId="0" applyFont="1" applyFill="1" applyBorder="1" applyAlignment="1">
      <alignment/>
    </xf>
    <xf numFmtId="164" fontId="2" fillId="0" borderId="0" xfId="0" applyFont="1" applyAlignment="1">
      <alignment horizontal="center"/>
    </xf>
    <xf numFmtId="164" fontId="2" fillId="0" borderId="3" xfId="0" applyFont="1" applyBorder="1" applyAlignment="1">
      <alignment/>
    </xf>
    <xf numFmtId="164" fontId="12" fillId="11" borderId="0" xfId="0" applyFont="1" applyFill="1" applyBorder="1" applyAlignment="1">
      <alignment horizontal="center"/>
    </xf>
    <xf numFmtId="164" fontId="13" fillId="11" borderId="0" xfId="0" applyFont="1" applyFill="1" applyBorder="1" applyAlignment="1">
      <alignment/>
    </xf>
    <xf numFmtId="164" fontId="14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5" fillId="11" borderId="0" xfId="0" applyFont="1" applyFill="1" applyBorder="1" applyAlignment="1">
      <alignment/>
    </xf>
    <xf numFmtId="164" fontId="16" fillId="12" borderId="0" xfId="0" applyFont="1" applyFill="1" applyAlignment="1">
      <alignment/>
    </xf>
    <xf numFmtId="164" fontId="0" fillId="12" borderId="0" xfId="0" applyFill="1" applyAlignment="1">
      <alignment/>
    </xf>
    <xf numFmtId="164" fontId="12" fillId="0" borderId="0" xfId="0" applyFont="1" applyAlignment="1">
      <alignment/>
    </xf>
    <xf numFmtId="164" fontId="22" fillId="0" borderId="0" xfId="0" applyFont="1" applyAlignment="1">
      <alignment/>
    </xf>
    <xf numFmtId="164" fontId="12" fillId="0" borderId="20" xfId="0" applyFont="1" applyBorder="1" applyAlignment="1">
      <alignment horizontal="center" vertical="center"/>
    </xf>
    <xf numFmtId="164" fontId="12" fillId="0" borderId="20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70" fontId="0" fillId="0" borderId="1" xfId="0" applyNumberFormat="1" applyBorder="1" applyAlignment="1">
      <alignment horizontal="center"/>
    </xf>
    <xf numFmtId="164" fontId="0" fillId="0" borderId="24" xfId="0" applyFont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7" borderId="0" xfId="0" applyFill="1" applyAlignment="1">
      <alignment/>
    </xf>
    <xf numFmtId="164" fontId="3" fillId="0" borderId="3" xfId="0" applyFont="1" applyBorder="1" applyAlignment="1">
      <alignment/>
    </xf>
    <xf numFmtId="164" fontId="3" fillId="2" borderId="36" xfId="0" applyFont="1" applyFill="1" applyBorder="1" applyAlignment="1">
      <alignment/>
    </xf>
    <xf numFmtId="164" fontId="3" fillId="2" borderId="37" xfId="0" applyFont="1" applyFill="1" applyBorder="1" applyAlignment="1">
      <alignment/>
    </xf>
    <xf numFmtId="164" fontId="3" fillId="2" borderId="33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20" xfId="0" applyFont="1" applyBorder="1" applyAlignment="1">
      <alignment horizontal="center"/>
    </xf>
    <xf numFmtId="164" fontId="32" fillId="0" borderId="20" xfId="0" applyFont="1" applyBorder="1" applyAlignment="1">
      <alignment horizontal="center" vertical="center"/>
    </xf>
    <xf numFmtId="172" fontId="2" fillId="0" borderId="20" xfId="19" applyNumberFormat="1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>
      <alignment/>
    </xf>
    <xf numFmtId="164" fontId="32" fillId="0" borderId="1" xfId="0" applyFont="1" applyBorder="1" applyAlignment="1">
      <alignment horizontal="center" vertical="center"/>
    </xf>
    <xf numFmtId="172" fontId="2" fillId="0" borderId="1" xfId="19" applyNumberFormat="1" applyFont="1" applyFill="1" applyBorder="1" applyAlignment="1" applyProtection="1">
      <alignment horizontal="center" vertical="center"/>
      <protection/>
    </xf>
    <xf numFmtId="174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73" fontId="2" fillId="0" borderId="1" xfId="19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24" xfId="0" applyFont="1" applyFill="1" applyBorder="1" applyAlignment="1">
      <alignment horizontal="center"/>
    </xf>
    <xf numFmtId="164" fontId="2" fillId="0" borderId="24" xfId="0" applyFont="1" applyBorder="1" applyAlignment="1">
      <alignment/>
    </xf>
    <xf numFmtId="164" fontId="32" fillId="0" borderId="24" xfId="0" applyFont="1" applyBorder="1" applyAlignment="1">
      <alignment horizontal="center" vertical="center"/>
    </xf>
    <xf numFmtId="173" fontId="2" fillId="0" borderId="24" xfId="19" applyFont="1" applyFill="1" applyBorder="1" applyAlignment="1" applyProtection="1">
      <alignment horizontal="center" vertical="center"/>
      <protection/>
    </xf>
    <xf numFmtId="164" fontId="32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38" xfId="0" applyFont="1" applyBorder="1" applyAlignment="1">
      <alignment/>
    </xf>
    <xf numFmtId="173" fontId="2" fillId="0" borderId="20" xfId="19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8" fontId="2" fillId="0" borderId="24" xfId="0" applyNumberFormat="1" applyFont="1" applyBorder="1" applyAlignment="1">
      <alignment horizontal="center" vertical="center"/>
    </xf>
    <xf numFmtId="164" fontId="2" fillId="0" borderId="20" xfId="0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vertical="center"/>
    </xf>
    <xf numFmtId="169" fontId="2" fillId="0" borderId="20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24" xfId="0" applyFont="1" applyBorder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2D050"/>
      <rgbColor rgb="00800080"/>
      <rgbColor rgb="00008080"/>
      <rgbColor rgb="00C0C0C0"/>
      <rgbColor rgb="00808080"/>
      <rgbColor rgb="00C9B5E8"/>
      <rgbColor rgb="00993366"/>
      <rgbColor rgb="00F0EAF9"/>
      <rgbColor rgb="00DBEEF4"/>
      <rgbColor rgb="00660066"/>
      <rgbColor rgb="00FF8080"/>
      <rgbColor rgb="000066CC"/>
      <rgbColor rgb="00CCC1DA"/>
      <rgbColor rgb="00000080"/>
      <rgbColor rgb="00FF00FF"/>
      <rgbColor rgb="00FCD5B5"/>
      <rgbColor rgb="0000FFFF"/>
      <rgbColor rgb="00800080"/>
      <rgbColor rgb="00800000"/>
      <rgbColor rgb="00008080"/>
      <rgbColor rgb="000000FF"/>
      <rgbColor rgb="0000CCFF"/>
      <rgbColor rgb="00E6E0EC"/>
      <rgbColor rgb="00D7E4BD"/>
      <rgbColor rgb="00FFFF99"/>
      <rgbColor rgb="0099CCFF"/>
      <rgbColor rgb="00E6B9B8"/>
      <rgbColor rgb="00CC99FF"/>
      <rgbColor rgb="00FFCC99"/>
      <rgbColor rgb="004F81BD"/>
      <rgbColor rgb="0033CCCC"/>
      <rgbColor rgb="0099CC00"/>
      <rgbColor rgb="00FAC090"/>
      <rgbColor rgb="00FF9900"/>
      <rgbColor rgb="00D9D9D9"/>
      <rgbColor rgb="00666699"/>
      <rgbColor rgb="0093CDDD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6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305"/>
          <c:w val="0.678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  <c:smooth val="0"/>
        </c:ser>
        <c:marker val="1"/>
        <c:axId val="60582250"/>
        <c:axId val="8369339"/>
      </c:lineChart>
      <c:catAx>
        <c:axId val="6058225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69339"/>
        <c:crossesAt val="0"/>
        <c:auto val="1"/>
        <c:lblOffset val="100"/>
        <c:noMultiLvlLbl val="0"/>
      </c:catAx>
      <c:valAx>
        <c:axId val="836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8225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575"/>
          <c:y val="0.1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Continuidad (Horas)</a:t>
            </a:r>
          </a:p>
        </c:rich>
      </c:tx>
      <c:layout>
        <c:manualLayout>
          <c:xMode val="factor"/>
          <c:yMode val="factor"/>
          <c:x val="-0.133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05"/>
          <c:w val="0.668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Indicadores!$E$12:$K$12</c:f>
              <c:numCache/>
            </c:numRef>
          </c:val>
          <c:smooth val="0"/>
        </c:ser>
        <c:marker val="1"/>
        <c:axId val="11945060"/>
        <c:axId val="40396677"/>
      </c:lineChart>
      <c:catAx>
        <c:axId val="1194506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96677"/>
        <c:crossesAt val="0"/>
        <c:auto val="1"/>
        <c:lblOffset val="100"/>
        <c:noMultiLvlLbl val="0"/>
      </c:catAx>
      <c:valAx>
        <c:axId val="4039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Horas de servicio al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4506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351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 Micromedición</a:t>
            </a:r>
          </a:p>
        </c:rich>
      </c:tx>
      <c:layout>
        <c:manualLayout>
          <c:xMode val="factor"/>
          <c:yMode val="factor"/>
          <c:x val="-0.054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05"/>
          <c:w val="0.6922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Indicadores!$C$16</c:f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Indicadores!$E$16:$K$16</c:f>
              <c:numCache/>
            </c:numRef>
          </c:val>
          <c:smooth val="0"/>
        </c:ser>
        <c:marker val="1"/>
        <c:axId val="28025774"/>
        <c:axId val="50905375"/>
      </c:lineChart>
      <c:catAx>
        <c:axId val="2802577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05375"/>
        <c:crossesAt val="0"/>
        <c:auto val="1"/>
        <c:lblOffset val="100"/>
        <c:noMultiLvlLbl val="0"/>
      </c:catAx>
      <c:valAx>
        <c:axId val="5090537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Cobertura de Micromedición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2577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328"/>
        </c:manualLayout>
      </c:layout>
      <c:overlay val="0"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Relación Ingreso / Costo</a:t>
            </a:r>
          </a:p>
        </c:rich>
      </c:tx>
      <c:layout>
        <c:manualLayout>
          <c:xMode val="factor"/>
          <c:yMode val="factor"/>
          <c:x val="-0.065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245"/>
          <c:w val="0.657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Anual'!$R$90:$X$90</c:f>
              <c:numCache/>
            </c:numRef>
          </c:cat>
          <c:val>
            <c:numRef>
              <c:f>'Resumen Anual'!$R$91:$X$91</c:f>
              <c:numCache/>
            </c:numRef>
          </c:val>
          <c:smooth val="0"/>
        </c:ser>
        <c:marker val="1"/>
        <c:axId val="55495192"/>
        <c:axId val="29694681"/>
      </c:lineChart>
      <c:catAx>
        <c:axId val="5549519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94681"/>
        <c:crossesAt val="0"/>
        <c:auto val="1"/>
        <c:lblOffset val="100"/>
        <c:noMultiLvlLbl val="0"/>
      </c:catAx>
      <c:valAx>
        <c:axId val="29694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Relación Ingreso Costo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9519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079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Ingreso por M3 Producido</a:t>
            </a:r>
          </a:p>
        </c:rich>
      </c:tx>
      <c:layout>
        <c:manualLayout>
          <c:xMode val="factor"/>
          <c:yMode val="factor"/>
          <c:x val="-0.058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245"/>
          <c:w val="0.657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Anual'!$R$90:$X$90</c:f>
              <c:numCache/>
            </c:numRef>
          </c:cat>
          <c:val>
            <c:numRef>
              <c:f>'Resumen Anual'!$R$92:$X$92</c:f>
              <c:numCache/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58931"/>
        <c:crossesAt val="0"/>
        <c:auto val="1"/>
        <c:lblOffset val="100"/>
        <c:noMultiLvlLbl val="0"/>
      </c:catAx>
      <c:valAx>
        <c:axId val="5645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Ingreso por M3 producido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2553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079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Atención de Reclamos por Facturación</a:t>
            </a:r>
          </a:p>
        </c:rich>
      </c:tx>
      <c:layout>
        <c:manualLayout>
          <c:xMode val="factor"/>
          <c:yMode val="factor"/>
          <c:x val="0.04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245"/>
          <c:w val="0.682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Indicadores!$F$3:$K$3</c:f>
              <c:numCache/>
            </c:numRef>
          </c:cat>
          <c:val>
            <c:numRef>
              <c:f>Indicadores!$F$45:$K$45</c:f>
              <c:numCache/>
            </c:numRef>
          </c:val>
          <c:smooth val="0"/>
        </c:ser>
        <c:marker val="1"/>
        <c:axId val="38368332"/>
        <c:axId val="9770669"/>
      </c:lineChart>
      <c:catAx>
        <c:axId val="3836833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70669"/>
        <c:crossesAt val="0"/>
        <c:auto val="1"/>
        <c:lblOffset val="100"/>
        <c:noMultiLvlLbl val="0"/>
      </c:catAx>
      <c:valAx>
        <c:axId val="97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Porciento de Atención de Reclamos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6833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725"/>
          <c:y val="0.079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Atención de Reclamos por Servicio</a:t>
            </a:r>
          </a:p>
        </c:rich>
      </c:tx>
      <c:layout>
        <c:manualLayout>
          <c:xMode val="factor"/>
          <c:yMode val="factor"/>
          <c:x val="0.01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45"/>
          <c:w val="0.692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Indicadores!$C$46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Indicadores!$F$3:$K$3</c:f>
              <c:numCache/>
            </c:numRef>
          </c:cat>
          <c:val>
            <c:numRef>
              <c:f>Indicadores!$F$46:$K$46</c:f>
              <c:numCache/>
            </c:numRef>
          </c:val>
          <c:smooth val="0"/>
        </c:ser>
        <c:marker val="1"/>
        <c:axId val="20827158"/>
        <c:axId val="53226695"/>
      </c:lineChart>
      <c:catAx>
        <c:axId val="2082715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26695"/>
        <c:crossesAt val="0"/>
        <c:auto val="1"/>
        <c:lblOffset val="100"/>
        <c:noMultiLvlLbl val="0"/>
      </c:catAx>
      <c:valAx>
        <c:axId val="5322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Porciento de Atención de Reclamos por Servicio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2715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725"/>
          <c:y val="0.079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9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05"/>
          <c:w val="0.6782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marker val="1"/>
        <c:axId val="8215188"/>
        <c:axId val="6827829"/>
      </c:lineChart>
      <c:catAx>
        <c:axId val="821518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27829"/>
        <c:crossesAt val="0"/>
        <c:auto val="1"/>
        <c:lblOffset val="100"/>
        <c:noMultiLvlLbl val="0"/>
      </c:catAx>
      <c:valAx>
        <c:axId val="6827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1518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2775"/>
          <c:y val="0.4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39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31"/>
          <c:w val="0.733"/>
          <c:h val="0.8345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</c:ser>
        <c:ser>
          <c:idx val="1"/>
          <c:order val="1"/>
          <c:tx>
            <c:strRef>
              <c:f>'Resumen Anual'!$B$14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</c:ser>
        <c:axId val="61450462"/>
        <c:axId val="16183247"/>
      </c:areaChart>
      <c:catAx>
        <c:axId val="61450462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83247"/>
        <c:crossesAt val="0"/>
        <c:auto val="1"/>
        <c:lblOffset val="100"/>
        <c:noMultiLvlLbl val="0"/>
      </c:catAx>
      <c:valAx>
        <c:axId val="16183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5046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275"/>
          <c:y val="0.2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24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225"/>
          <c:w val="0.6787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Anual'!$C$20:$N$20</c:f>
              <c:numCache/>
            </c:numRef>
          </c:val>
          <c:smooth val="0"/>
        </c:ser>
        <c:marker val="1"/>
        <c:axId val="11431496"/>
        <c:axId val="35774601"/>
      </c:lineChart>
      <c:catAx>
        <c:axId val="1143149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74601"/>
        <c:crossesAt val="0"/>
        <c:auto val="1"/>
        <c:lblOffset val="100"/>
        <c:noMultiLvlLbl val="0"/>
      </c:catAx>
      <c:valAx>
        <c:axId val="3577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3149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05"/>
          <c:w val="0.699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Anual'!$C$25:$N$25</c:f>
              <c:numCache/>
            </c:numRef>
          </c:val>
          <c:smooth val="0"/>
        </c:ser>
        <c:marker val="1"/>
        <c:axId val="53535954"/>
        <c:axId val="12061539"/>
      </c:lineChart>
      <c:catAx>
        <c:axId val="5353595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61539"/>
        <c:crossesAt val="0"/>
        <c:auto val="1"/>
        <c:lblOffset val="100"/>
        <c:noMultiLvlLbl val="0"/>
      </c:catAx>
      <c:valAx>
        <c:axId val="12061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3595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575"/>
          <c:y val="0.1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09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05"/>
          <c:w val="0.69825"/>
          <c:h val="0.8427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Anual'!$C$23:$N$23</c:f>
              <c:numCache/>
            </c:numRef>
          </c:val>
        </c:ser>
        <c:ser>
          <c:idx val="1"/>
          <c:order val="1"/>
          <c:tx>
            <c:strRef>
              <c:f>'Resumen Anual'!$B$24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Anual'!$C$24:$N$24</c:f>
              <c:numCache/>
            </c:numRef>
          </c:val>
        </c:ser>
        <c:axId val="41444988"/>
        <c:axId val="37460573"/>
      </c:areaChart>
      <c:catAx>
        <c:axId val="41444988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60573"/>
        <c:crossesAt val="0"/>
        <c:auto val="1"/>
        <c:lblOffset val="100"/>
        <c:noMultiLvlLbl val="0"/>
      </c:catAx>
      <c:valAx>
        <c:axId val="37460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4498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4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325"/>
          <c:w val="0.7547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Dotación!$A$4:$A$10</c:f>
              <c:numCache/>
            </c:numRef>
          </c:cat>
          <c:val>
            <c:numRef>
              <c:f>Dotación!$B$4:$B$10</c:f>
              <c:numCache/>
            </c:numRef>
          </c:val>
          <c:smooth val="0"/>
        </c:ser>
        <c:marker val="1"/>
        <c:axId val="1600838"/>
        <c:axId val="14407543"/>
      </c:lineChart>
      <c:catAx>
        <c:axId val="160083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14407543"/>
        <c:crossesAt val="0"/>
        <c:auto val="1"/>
        <c:lblOffset val="100"/>
        <c:noMultiLvlLbl val="0"/>
      </c:catAx>
      <c:valAx>
        <c:axId val="14407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60083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22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05"/>
          <c:w val="0.688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Anual'!$R$10:$X$10</c:f>
              <c:numCache/>
            </c:numRef>
          </c:val>
          <c:smooth val="0"/>
        </c:ser>
        <c:ser>
          <c:idx val="1"/>
          <c:order val="1"/>
          <c:tx>
            <c:strRef>
              <c:f>'Resumen Anual'!$Q$14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Anual'!$R$14:$X$14</c:f>
              <c:numCache/>
            </c:numRef>
          </c:val>
          <c:smooth val="0"/>
        </c:ser>
        <c:ser>
          <c:idx val="2"/>
          <c:order val="2"/>
          <c:tx>
            <c:strRef>
              <c:f>'Resumen Anual'!$Q$16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Anual'!$R$16:$X$16</c:f>
              <c:numCache/>
            </c:numRef>
          </c:val>
          <c:smooth val="0"/>
        </c:ser>
        <c:marker val="1"/>
        <c:axId val="62559024"/>
        <c:axId val="26160305"/>
      </c:lineChart>
      <c:catAx>
        <c:axId val="6255902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60305"/>
        <c:crossesAt val="0"/>
        <c:auto val="1"/>
        <c:lblOffset val="100"/>
        <c:noMultiLvlLbl val="0"/>
      </c:catAx>
      <c:valAx>
        <c:axId val="26160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5902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575"/>
          <c:y val="0.079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39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4"/>
          <c:w val="0.729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Anual'!$R$70:$X$70</c:f>
              <c:numCache/>
            </c:numRef>
          </c:val>
          <c:smooth val="0"/>
        </c:ser>
        <c:ser>
          <c:idx val="1"/>
          <c:order val="1"/>
          <c:tx>
            <c:strRef>
              <c:f>'Resumen Anual'!$Q$97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Anual'!$R$97:$X$97</c:f>
              <c:numCache/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09931"/>
        <c:crossesAt val="0"/>
        <c:auto val="1"/>
        <c:lblOffset val="100"/>
        <c:noMultiLvlLbl val="0"/>
      </c:catAx>
      <c:valAx>
        <c:axId val="3860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1615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175"/>
          <c:y val="0.258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5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2571750" y="361950"/>
        <a:ext cx="45720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13</xdr:row>
      <xdr:rowOff>28575</xdr:rowOff>
    </xdr:from>
    <xdr:to>
      <xdr:col>7</xdr:col>
      <xdr:colOff>228600</xdr:colOff>
      <xdr:row>13</xdr:row>
      <xdr:rowOff>28575</xdr:rowOff>
    </xdr:to>
    <xdr:sp>
      <xdr:nvSpPr>
        <xdr:cNvPr id="2" name="3 Conector recto de flecha"/>
        <xdr:cNvSpPr>
          <a:spLocks/>
        </xdr:cNvSpPr>
      </xdr:nvSpPr>
      <xdr:spPr>
        <a:xfrm>
          <a:off x="3095625" y="2247900"/>
          <a:ext cx="2590800" cy="0"/>
        </a:xfrm>
        <a:prstGeom prst="straightConnector1">
          <a:avLst/>
        </a:prstGeom>
        <a:noFill/>
        <a:ln w="936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628650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90500" y="2000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152400" y="4086225"/>
        <a:ext cx="6534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17</xdr:col>
      <xdr:colOff>438150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6858000" y="190500"/>
        <a:ext cx="653415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17</xdr:col>
      <xdr:colOff>438150</xdr:colOff>
      <xdr:row>40</xdr:row>
      <xdr:rowOff>85725</xdr:rowOff>
    </xdr:to>
    <xdr:graphicFrame>
      <xdr:nvGraphicFramePr>
        <xdr:cNvPr id="4" name="Chart 4"/>
        <xdr:cNvGraphicFramePr/>
      </xdr:nvGraphicFramePr>
      <xdr:xfrm>
        <a:off x="6858000" y="4000500"/>
        <a:ext cx="65341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438150</xdr:colOff>
      <xdr:row>61</xdr:row>
      <xdr:rowOff>85725</xdr:rowOff>
    </xdr:to>
    <xdr:graphicFrame>
      <xdr:nvGraphicFramePr>
        <xdr:cNvPr id="5" name="Chart 5"/>
        <xdr:cNvGraphicFramePr/>
      </xdr:nvGraphicFramePr>
      <xdr:xfrm>
        <a:off x="0" y="8001000"/>
        <a:ext cx="6534150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17</xdr:col>
      <xdr:colOff>438150</xdr:colOff>
      <xdr:row>61</xdr:row>
      <xdr:rowOff>85725</xdr:rowOff>
    </xdr:to>
    <xdr:graphicFrame>
      <xdr:nvGraphicFramePr>
        <xdr:cNvPr id="6" name="Chart 6"/>
        <xdr:cNvGraphicFramePr/>
      </xdr:nvGraphicFramePr>
      <xdr:xfrm>
        <a:off x="6858000" y="8001000"/>
        <a:ext cx="65341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438150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0" y="12001500"/>
        <a:ext cx="6534150" cy="3705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438150</xdr:colOff>
      <xdr:row>82</xdr:row>
      <xdr:rowOff>85725</xdr:rowOff>
    </xdr:to>
    <xdr:graphicFrame>
      <xdr:nvGraphicFramePr>
        <xdr:cNvPr id="8" name="Chart 8"/>
        <xdr:cNvGraphicFramePr/>
      </xdr:nvGraphicFramePr>
      <xdr:xfrm>
        <a:off x="6858000" y="12001500"/>
        <a:ext cx="6534150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Z97"/>
  <sheetViews>
    <sheetView tabSelected="1" zoomScale="82" zoomScaleNormal="82" workbookViewId="0" topLeftCell="A1">
      <selection activeCell="F1" sqref="F1"/>
    </sheetView>
  </sheetViews>
  <sheetFormatPr defaultColWidth="11.421875" defaultRowHeight="15"/>
  <cols>
    <col min="1" max="1" width="1.28515625" style="1" customWidth="1"/>
    <col min="2" max="2" width="66.57421875" style="2" customWidth="1"/>
    <col min="3" max="3" width="16.57421875" style="1" customWidth="1"/>
    <col min="4" max="4" width="15.57421875" style="1" customWidth="1"/>
    <col min="5" max="5" width="16.8515625" style="1" customWidth="1"/>
    <col min="6" max="6" width="17.8515625" style="1" customWidth="1"/>
    <col min="7" max="7" width="15.140625" style="1" customWidth="1"/>
    <col min="8" max="8" width="15.7109375" style="1" customWidth="1"/>
    <col min="9" max="9" width="17.140625" style="1" customWidth="1"/>
    <col min="10" max="11" width="15.421875" style="1" customWidth="1"/>
    <col min="12" max="12" width="15.57421875" style="1" customWidth="1"/>
    <col min="13" max="14" width="15.421875" style="1" customWidth="1"/>
    <col min="15" max="15" width="16.8515625" style="1" customWidth="1"/>
    <col min="16" max="16" width="13.57421875" style="1" customWidth="1"/>
    <col min="17" max="17" width="49.7109375" style="1" customWidth="1"/>
    <col min="18" max="18" width="19.421875" style="1" customWidth="1"/>
    <col min="19" max="23" width="18.8515625" style="1" customWidth="1"/>
    <col min="24" max="24" width="18.28125" style="1" customWidth="1"/>
    <col min="25" max="16384" width="11.421875" style="1" customWidth="1"/>
  </cols>
  <sheetData>
    <row r="1" ht="5.25" customHeight="1">
      <c r="B1" s="1" t="s">
        <v>0</v>
      </c>
    </row>
    <row r="2" spans="2:18" ht="12.75">
      <c r="B2" s="3" t="s">
        <v>1</v>
      </c>
      <c r="C2" s="4" t="s">
        <v>2</v>
      </c>
      <c r="D2" s="5"/>
      <c r="E2" s="5"/>
      <c r="F2" s="5"/>
      <c r="Q2" s="3" t="s">
        <v>1</v>
      </c>
      <c r="R2" s="6" t="str">
        <f>C2</f>
        <v>AGUAS DE PUERTO CORTES</v>
      </c>
    </row>
    <row r="3" spans="2:24" ht="12.75">
      <c r="B3" s="7" t="s">
        <v>3</v>
      </c>
      <c r="C3" s="8">
        <v>2016</v>
      </c>
      <c r="D3" s="5"/>
      <c r="E3" s="5"/>
      <c r="F3" s="5"/>
      <c r="O3" s="9">
        <f>C3</f>
        <v>2016</v>
      </c>
      <c r="Q3" s="7" t="s">
        <v>3</v>
      </c>
      <c r="R3" s="10">
        <v>2010</v>
      </c>
      <c r="S3" s="10">
        <v>2011</v>
      </c>
      <c r="T3" s="10">
        <v>2012</v>
      </c>
      <c r="U3" s="10">
        <v>2013</v>
      </c>
      <c r="V3" s="10">
        <v>2014</v>
      </c>
      <c r="W3" s="10">
        <v>2015</v>
      </c>
      <c r="X3" s="10">
        <f>O3</f>
        <v>2016</v>
      </c>
    </row>
    <row r="4" spans="2:24" ht="12.75">
      <c r="B4" s="11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  <c r="O4" s="15" t="s">
        <v>16</v>
      </c>
      <c r="P4" s="16"/>
      <c r="Q4" s="11"/>
      <c r="R4" s="17" t="s">
        <v>16</v>
      </c>
      <c r="S4" s="17" t="s">
        <v>16</v>
      </c>
      <c r="T4" s="17" t="s">
        <v>16</v>
      </c>
      <c r="U4" s="17" t="s">
        <v>16</v>
      </c>
      <c r="V4" s="17" t="s">
        <v>16</v>
      </c>
      <c r="W4" s="17" t="s">
        <v>16</v>
      </c>
      <c r="X4" s="18" t="s">
        <v>16</v>
      </c>
    </row>
    <row r="5" spans="2:17" ht="12.75">
      <c r="B5" s="19" t="s">
        <v>17</v>
      </c>
      <c r="C5" s="20">
        <f>'Datos Importados '!B5</f>
        <v>42474</v>
      </c>
      <c r="D5" s="20">
        <f>'Datos Importados '!C5</f>
        <v>42474</v>
      </c>
      <c r="E5" s="20">
        <f>'Datos Importados '!D5</f>
        <v>42489</v>
      </c>
      <c r="F5" s="20">
        <f>'Datos Importados '!E5</f>
        <v>42527</v>
      </c>
      <c r="G5" s="20">
        <f>'Datos Importados '!F5</f>
        <v>42543</v>
      </c>
      <c r="H5" s="20">
        <f>'Datos Importados '!G5</f>
        <v>0</v>
      </c>
      <c r="I5" s="20">
        <f>'Datos Importados '!H5</f>
        <v>0</v>
      </c>
      <c r="J5" s="20">
        <f>'Datos Importados '!I5</f>
        <v>0</v>
      </c>
      <c r="K5" s="20">
        <f>'Datos Importados '!J5</f>
        <v>0</v>
      </c>
      <c r="L5" s="20">
        <f>'Datos Importados '!K5</f>
        <v>0</v>
      </c>
      <c r="M5" s="20">
        <f>'Datos Importados '!L5</f>
        <v>0</v>
      </c>
      <c r="N5" s="20">
        <f>'Datos Importados '!M5</f>
        <v>0</v>
      </c>
      <c r="O5" s="21"/>
      <c r="P5" s="22"/>
      <c r="Q5" s="19" t="s">
        <v>17</v>
      </c>
    </row>
    <row r="6" spans="2:17" ht="12.75">
      <c r="B6" s="23" t="s">
        <v>18</v>
      </c>
      <c r="C6" s="24" t="str">
        <f>'Datos Importados '!B6</f>
        <v>Aprobado</v>
      </c>
      <c r="D6" s="24" t="str">
        <f>'Datos Importados '!C6</f>
        <v>Aprobado</v>
      </c>
      <c r="E6" s="24" t="str">
        <f>'Datos Importados '!D6</f>
        <v>Aprobado</v>
      </c>
      <c r="F6" s="24" t="str">
        <f>'Datos Importados '!E6</f>
        <v>Aprobado</v>
      </c>
      <c r="G6" s="24" t="str">
        <f>'Datos Importados '!F6</f>
        <v>Aprobado</v>
      </c>
      <c r="H6" s="25">
        <f>'Datos Importados '!G6</f>
        <v>0</v>
      </c>
      <c r="I6" s="25">
        <f>'Datos Importados '!H6</f>
        <v>0</v>
      </c>
      <c r="J6" s="25">
        <f>'Datos Importados '!I6</f>
        <v>0</v>
      </c>
      <c r="K6" s="25">
        <f>'Datos Importados '!J6</f>
        <v>0</v>
      </c>
      <c r="L6" s="25">
        <f>'Datos Importados '!K6</f>
        <v>0</v>
      </c>
      <c r="M6" s="25">
        <f>'Datos Importados '!L6</f>
        <v>0</v>
      </c>
      <c r="N6" s="25">
        <f>'Datos Importados '!M6</f>
        <v>0</v>
      </c>
      <c r="O6" s="26"/>
      <c r="P6" s="22"/>
      <c r="Q6" s="23" t="s">
        <v>18</v>
      </c>
    </row>
    <row r="7" spans="2:17" ht="12.75">
      <c r="B7" s="27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P7" s="22"/>
      <c r="Q7" s="27" t="s">
        <v>19</v>
      </c>
    </row>
    <row r="8" spans="2:26" ht="12.75">
      <c r="B8" s="30" t="s">
        <v>20</v>
      </c>
      <c r="C8" s="31">
        <f>'Datos Importados '!B8</f>
        <v>115333</v>
      </c>
      <c r="D8" s="31">
        <f>'Datos Importados '!C8</f>
        <v>115333</v>
      </c>
      <c r="E8" s="31">
        <f>'Datos Importados '!D8</f>
        <v>86088</v>
      </c>
      <c r="F8" s="31">
        <f>'Datos Importados '!E8</f>
        <v>86338</v>
      </c>
      <c r="G8" s="31">
        <f>'Datos Importados '!F8</f>
        <v>86588</v>
      </c>
      <c r="H8" s="31">
        <f>'Datos Importados '!G8</f>
        <v>0</v>
      </c>
      <c r="I8" s="31">
        <f>'Datos Importados '!H8</f>
        <v>0</v>
      </c>
      <c r="J8" s="31">
        <f>'Datos Importados '!I8</f>
        <v>0</v>
      </c>
      <c r="K8" s="31">
        <f>'Datos Importados '!J8</f>
        <v>0</v>
      </c>
      <c r="L8" s="31">
        <f>'Datos Importados '!K8</f>
        <v>0</v>
      </c>
      <c r="M8" s="31">
        <f>'Datos Importados '!L8</f>
        <v>0</v>
      </c>
      <c r="N8" s="31">
        <f>'Datos Importados '!M8</f>
        <v>0</v>
      </c>
      <c r="O8" s="32">
        <f>N8</f>
        <v>0</v>
      </c>
      <c r="P8" s="33"/>
      <c r="Q8" s="34" t="s">
        <v>20</v>
      </c>
      <c r="R8" s="35">
        <v>74876</v>
      </c>
      <c r="S8" s="35">
        <v>75250</v>
      </c>
      <c r="T8" s="35">
        <v>75931</v>
      </c>
      <c r="U8" s="35">
        <v>78710</v>
      </c>
      <c r="V8" s="35">
        <v>82327</v>
      </c>
      <c r="W8" s="35">
        <v>85302</v>
      </c>
      <c r="X8" s="35">
        <f>O8</f>
        <v>0</v>
      </c>
      <c r="Z8" s="1" t="s">
        <v>0</v>
      </c>
    </row>
    <row r="9" spans="2:24" ht="12.75">
      <c r="B9" s="19" t="s">
        <v>21</v>
      </c>
      <c r="C9" s="36">
        <f>'Datos Importados '!B9</f>
        <v>5</v>
      </c>
      <c r="D9" s="36">
        <f>'Datos Importados '!C9</f>
        <v>5</v>
      </c>
      <c r="E9" s="36">
        <f>'Datos Importados '!D9</f>
        <v>5</v>
      </c>
      <c r="F9" s="36">
        <f>'Datos Importados '!E9</f>
        <v>5</v>
      </c>
      <c r="G9" s="36">
        <f>'Datos Importados '!F9</f>
        <v>5</v>
      </c>
      <c r="H9" s="36">
        <f>'Datos Importados '!G9</f>
        <v>0</v>
      </c>
      <c r="I9" s="36">
        <f>'Datos Importados '!H9</f>
        <v>0</v>
      </c>
      <c r="J9" s="36">
        <f>'Datos Importados '!I9</f>
        <v>0</v>
      </c>
      <c r="K9" s="36">
        <f>'Datos Importados '!J9</f>
        <v>0</v>
      </c>
      <c r="L9" s="36">
        <f>'Datos Importados '!K9</f>
        <v>0</v>
      </c>
      <c r="M9" s="36">
        <f>'Datos Importados '!L9</f>
        <v>0</v>
      </c>
      <c r="N9" s="36">
        <f>'Datos Importados '!M9</f>
        <v>0</v>
      </c>
      <c r="O9" s="37">
        <f>N9</f>
        <v>0</v>
      </c>
      <c r="P9" s="38"/>
      <c r="Q9" s="39" t="s">
        <v>21</v>
      </c>
      <c r="R9" s="40">
        <v>4.100098565326908</v>
      </c>
      <c r="S9" s="40">
        <v>5</v>
      </c>
      <c r="T9" s="40">
        <v>5</v>
      </c>
      <c r="U9" s="40">
        <v>5</v>
      </c>
      <c r="V9" s="40">
        <v>5</v>
      </c>
      <c r="W9" s="40">
        <v>5</v>
      </c>
      <c r="X9" s="40">
        <f aca="true" t="shared" si="0" ref="X9:X42">O9</f>
        <v>0</v>
      </c>
    </row>
    <row r="10" spans="2:24" ht="12.75">
      <c r="B10" s="19" t="s">
        <v>22</v>
      </c>
      <c r="C10" s="36">
        <f>'Datos Importados '!B10</f>
        <v>17065</v>
      </c>
      <c r="D10" s="36">
        <f>'Datos Importados '!C10</f>
        <v>17065</v>
      </c>
      <c r="E10" s="36">
        <f>'Datos Importados '!D10</f>
        <v>17218</v>
      </c>
      <c r="F10" s="36">
        <f>'Datos Importados '!E10</f>
        <v>17268</v>
      </c>
      <c r="G10" s="36">
        <f>'Datos Importados '!F10</f>
        <v>17318</v>
      </c>
      <c r="H10" s="36">
        <f>'Datos Importados '!G10</f>
        <v>0</v>
      </c>
      <c r="I10" s="36">
        <f>'Datos Importados '!H10</f>
        <v>0</v>
      </c>
      <c r="J10" s="36">
        <f>'Datos Importados '!I10</f>
        <v>0</v>
      </c>
      <c r="K10" s="36">
        <f>'Datos Importados '!J10</f>
        <v>0</v>
      </c>
      <c r="L10" s="36">
        <f>'Datos Importados '!K10</f>
        <v>0</v>
      </c>
      <c r="M10" s="36">
        <f>'Datos Importados '!L10</f>
        <v>0</v>
      </c>
      <c r="N10" s="36">
        <f>'Datos Importados '!M10</f>
        <v>0</v>
      </c>
      <c r="O10" s="41">
        <f>N10</f>
        <v>0</v>
      </c>
      <c r="P10" s="33"/>
      <c r="Q10" s="39" t="s">
        <v>22</v>
      </c>
      <c r="R10" s="42">
        <v>14600</v>
      </c>
      <c r="S10" s="42">
        <v>14650</v>
      </c>
      <c r="T10" s="42">
        <v>15433</v>
      </c>
      <c r="U10" s="42">
        <v>15742</v>
      </c>
      <c r="V10" s="42">
        <v>16465</v>
      </c>
      <c r="W10" s="42">
        <v>16387</v>
      </c>
      <c r="X10" s="42">
        <f t="shared" si="0"/>
        <v>0</v>
      </c>
    </row>
    <row r="11" spans="2:24" ht="12.75">
      <c r="B11" s="19" t="s">
        <v>23</v>
      </c>
      <c r="C11" s="36">
        <f>'Datos Importados '!B11</f>
        <v>1700</v>
      </c>
      <c r="D11" s="36">
        <f>'Datos Importados '!C11</f>
        <v>1700</v>
      </c>
      <c r="E11" s="36">
        <f>'Datos Importados '!D11</f>
        <v>1700</v>
      </c>
      <c r="F11" s="36" t="str">
        <f>'Datos Importados '!E11</f>
        <v>1700.00</v>
      </c>
      <c r="G11" s="36">
        <f>'Datos Importados '!F11</f>
        <v>1700</v>
      </c>
      <c r="H11" s="36">
        <f>'Datos Importados '!G11</f>
        <v>0</v>
      </c>
      <c r="I11" s="36">
        <f>'Datos Importados '!H11</f>
        <v>0</v>
      </c>
      <c r="J11" s="36">
        <f>'Datos Importados '!I11</f>
        <v>0</v>
      </c>
      <c r="K11" s="36">
        <f>'Datos Importados '!J11</f>
        <v>0</v>
      </c>
      <c r="L11" s="36">
        <f>'Datos Importados '!K11</f>
        <v>0</v>
      </c>
      <c r="M11" s="36">
        <f>'Datos Importados '!L11</f>
        <v>0</v>
      </c>
      <c r="N11" s="36">
        <f>'Datos Importados '!M11</f>
        <v>0</v>
      </c>
      <c r="O11" s="43">
        <f>N11</f>
        <v>0</v>
      </c>
      <c r="P11" s="44"/>
      <c r="Q11" s="39" t="s">
        <v>23</v>
      </c>
      <c r="R11" s="42">
        <v>1700</v>
      </c>
      <c r="S11" s="42">
        <v>1700</v>
      </c>
      <c r="T11" s="42">
        <v>1700</v>
      </c>
      <c r="U11" s="42">
        <v>1700</v>
      </c>
      <c r="V11" s="42">
        <v>1700</v>
      </c>
      <c r="W11" s="42">
        <v>1700</v>
      </c>
      <c r="X11" s="42">
        <f t="shared" si="0"/>
        <v>0</v>
      </c>
    </row>
    <row r="12" spans="2:24" ht="12.75">
      <c r="B12" s="23" t="s">
        <v>24</v>
      </c>
      <c r="C12" s="45">
        <f>'Datos Importados '!B12</f>
        <v>1700</v>
      </c>
      <c r="D12" s="45">
        <f>'Datos Importados '!C12</f>
        <v>1700</v>
      </c>
      <c r="E12" s="45">
        <f>'Datos Importados '!D12</f>
        <v>1700</v>
      </c>
      <c r="F12" s="45" t="str">
        <f>'Datos Importados '!E12</f>
        <v>1700.00</v>
      </c>
      <c r="G12" s="45">
        <f>'Datos Importados '!F12</f>
        <v>1700</v>
      </c>
      <c r="H12" s="45">
        <f>'Datos Importados '!G12</f>
        <v>0</v>
      </c>
      <c r="I12" s="45">
        <f>'Datos Importados '!H12</f>
        <v>0</v>
      </c>
      <c r="J12" s="45">
        <f>'Datos Importados '!I12</f>
        <v>0</v>
      </c>
      <c r="K12" s="45">
        <f>'Datos Importados '!J12</f>
        <v>0</v>
      </c>
      <c r="L12" s="45">
        <f>'Datos Importados '!K12</f>
        <v>0</v>
      </c>
      <c r="M12" s="45">
        <f>'Datos Importados '!L12</f>
        <v>0</v>
      </c>
      <c r="N12" s="45">
        <f>'Datos Importados '!M12</f>
        <v>0</v>
      </c>
      <c r="O12" s="46">
        <f>N12</f>
        <v>0</v>
      </c>
      <c r="P12" s="47"/>
      <c r="Q12" s="48" t="s">
        <v>24</v>
      </c>
      <c r="R12" s="49">
        <v>1700</v>
      </c>
      <c r="S12" s="49">
        <v>1700</v>
      </c>
      <c r="T12" s="49">
        <v>1700</v>
      </c>
      <c r="U12" s="49">
        <v>1700</v>
      </c>
      <c r="V12" s="49">
        <v>1700</v>
      </c>
      <c r="W12" s="49">
        <v>1700</v>
      </c>
      <c r="X12" s="50">
        <f t="shared" si="0"/>
        <v>0</v>
      </c>
    </row>
    <row r="13" spans="2:23" ht="12.75">
      <c r="B13" s="27" t="s">
        <v>25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 t="s">
        <v>0</v>
      </c>
      <c r="P13" s="47"/>
      <c r="Q13" s="27" t="s">
        <v>25</v>
      </c>
      <c r="S13" s="52" t="s">
        <v>0</v>
      </c>
      <c r="T13" s="47"/>
      <c r="U13" s="47"/>
      <c r="V13" s="47"/>
      <c r="W13" s="47"/>
    </row>
    <row r="14" spans="2:24" ht="12.75">
      <c r="B14" s="30" t="s">
        <v>26</v>
      </c>
      <c r="C14" s="53">
        <f>'Datos Importados '!B14</f>
        <v>16899</v>
      </c>
      <c r="D14" s="53">
        <f>'Datos Importados '!C14</f>
        <v>17047</v>
      </c>
      <c r="E14" s="53">
        <f>'Datos Importados '!D14</f>
        <v>17072</v>
      </c>
      <c r="F14" s="53">
        <f>'Datos Importados '!E14</f>
        <v>17032</v>
      </c>
      <c r="G14" s="53">
        <f>'Datos Importados '!F14</f>
        <v>17015</v>
      </c>
      <c r="H14" s="53">
        <f>'Datos Importados '!G14</f>
        <v>0</v>
      </c>
      <c r="I14" s="53">
        <f>'Datos Importados '!H14</f>
        <v>0</v>
      </c>
      <c r="J14" s="53">
        <f>'Datos Importados '!I14</f>
        <v>0</v>
      </c>
      <c r="K14" s="53">
        <f>'Datos Importados '!J14</f>
        <v>0</v>
      </c>
      <c r="L14" s="53">
        <f>'Datos Importados '!K14</f>
        <v>0</v>
      </c>
      <c r="M14" s="53">
        <f>'Datos Importados '!L14</f>
        <v>0</v>
      </c>
      <c r="N14" s="53">
        <f>'Datos Importados '!M14</f>
        <v>0</v>
      </c>
      <c r="O14" s="32">
        <f>N14</f>
        <v>0</v>
      </c>
      <c r="P14" s="33"/>
      <c r="Q14" s="54" t="s">
        <v>26</v>
      </c>
      <c r="R14" s="32">
        <v>12570</v>
      </c>
      <c r="S14" s="32">
        <v>12988</v>
      </c>
      <c r="T14" s="32">
        <v>13831</v>
      </c>
      <c r="U14" s="32">
        <v>14646</v>
      </c>
      <c r="V14" s="32">
        <v>15714</v>
      </c>
      <c r="W14" s="32">
        <v>16724</v>
      </c>
      <c r="X14" s="32">
        <f t="shared" si="0"/>
        <v>0</v>
      </c>
    </row>
    <row r="15" spans="2:24" ht="12.75">
      <c r="B15" s="19" t="s">
        <v>27</v>
      </c>
      <c r="C15" s="55">
        <f>'Datos Importados '!B15</f>
        <v>9</v>
      </c>
      <c r="D15" s="55">
        <f>'Datos Importados '!C15</f>
        <v>41</v>
      </c>
      <c r="E15" s="55">
        <f>'Datos Importados '!D15</f>
        <v>18</v>
      </c>
      <c r="F15" s="55">
        <f>'Datos Importados '!E15</f>
        <v>39</v>
      </c>
      <c r="G15" s="55">
        <f>'Datos Importados '!F15</f>
        <v>30</v>
      </c>
      <c r="H15" s="55">
        <f>'Datos Importados '!G15</f>
        <v>0</v>
      </c>
      <c r="I15" s="55">
        <f>'Datos Importados '!H15</f>
        <v>0</v>
      </c>
      <c r="J15" s="55">
        <f>'Datos Importados '!I15</f>
        <v>0</v>
      </c>
      <c r="K15" s="55">
        <f>'Datos Importados '!J15</f>
        <v>0</v>
      </c>
      <c r="L15" s="55">
        <f>'Datos Importados '!K15</f>
        <v>0</v>
      </c>
      <c r="M15" s="55">
        <f>'Datos Importados '!L15</f>
        <v>0</v>
      </c>
      <c r="N15" s="55">
        <f>'Datos Importados '!M15</f>
        <v>0</v>
      </c>
      <c r="O15" s="41">
        <f>SUM(C15:N15)</f>
        <v>137</v>
      </c>
      <c r="P15" s="33"/>
      <c r="Q15" s="56" t="s">
        <v>27</v>
      </c>
      <c r="R15" s="41">
        <v>600</v>
      </c>
      <c r="S15" s="41">
        <v>97</v>
      </c>
      <c r="T15" s="41">
        <v>114</v>
      </c>
      <c r="U15" s="41">
        <v>512</v>
      </c>
      <c r="V15" s="41">
        <v>1094</v>
      </c>
      <c r="W15" s="41">
        <v>974</v>
      </c>
      <c r="X15" s="41">
        <f t="shared" si="0"/>
        <v>137</v>
      </c>
    </row>
    <row r="16" spans="2:24" ht="12.75">
      <c r="B16" s="19" t="s">
        <v>28</v>
      </c>
      <c r="C16" s="55">
        <f>'Datos Importados '!B16</f>
        <v>5476</v>
      </c>
      <c r="D16" s="55">
        <f>'Datos Importados '!C16</f>
        <v>5483</v>
      </c>
      <c r="E16" s="55">
        <f>'Datos Importados '!D16</f>
        <v>5486</v>
      </c>
      <c r="F16" s="55">
        <f>'Datos Importados '!E16</f>
        <v>5496</v>
      </c>
      <c r="G16" s="55">
        <f>'Datos Importados '!F16</f>
        <v>5498</v>
      </c>
      <c r="H16" s="55">
        <f>'Datos Importados '!G16</f>
        <v>0</v>
      </c>
      <c r="I16" s="55">
        <f>'Datos Importados '!H16</f>
        <v>0</v>
      </c>
      <c r="J16" s="55">
        <f>'Datos Importados '!I16</f>
        <v>0</v>
      </c>
      <c r="K16" s="55">
        <f>'Datos Importados '!J16</f>
        <v>0</v>
      </c>
      <c r="L16" s="55">
        <f>'Datos Importados '!K16</f>
        <v>0</v>
      </c>
      <c r="M16" s="55">
        <f>'Datos Importados '!L16</f>
        <v>0</v>
      </c>
      <c r="N16" s="55">
        <f>'Datos Importados '!M16</f>
        <v>0</v>
      </c>
      <c r="O16" s="41">
        <f>N16</f>
        <v>0</v>
      </c>
      <c r="P16" s="33"/>
      <c r="Q16" s="56" t="s">
        <v>28</v>
      </c>
      <c r="R16" s="41">
        <v>4625</v>
      </c>
      <c r="S16" s="41">
        <v>4754</v>
      </c>
      <c r="T16" s="41">
        <v>5010</v>
      </c>
      <c r="U16" s="41">
        <v>4861</v>
      </c>
      <c r="V16" s="41">
        <v>5415</v>
      </c>
      <c r="W16" s="41">
        <v>5455</v>
      </c>
      <c r="X16" s="41">
        <f t="shared" si="0"/>
        <v>0</v>
      </c>
    </row>
    <row r="17" spans="2:24" ht="12.75">
      <c r="B17" s="19" t="s">
        <v>29</v>
      </c>
      <c r="C17" s="57">
        <f>'Datos Importados '!B17</f>
        <v>0</v>
      </c>
      <c r="D17" s="57">
        <f>'Datos Importados '!C17</f>
        <v>0</v>
      </c>
      <c r="E17" s="57">
        <f>'Datos Importados '!D17</f>
        <v>0</v>
      </c>
      <c r="F17" s="57">
        <f>'Datos Importados '!E17</f>
        <v>0</v>
      </c>
      <c r="G17" s="57">
        <f>'Datos Importados '!F17</f>
        <v>0</v>
      </c>
      <c r="H17" s="57">
        <f>'Datos Importados '!G17</f>
        <v>0</v>
      </c>
      <c r="I17" s="57">
        <f>'Datos Importados '!H17</f>
        <v>0</v>
      </c>
      <c r="J17" s="57">
        <f>'Datos Importados '!I17</f>
        <v>0</v>
      </c>
      <c r="K17" s="57">
        <f>'Datos Importados '!J17</f>
        <v>0</v>
      </c>
      <c r="L17" s="57">
        <f>'Datos Importados '!K17</f>
        <v>0</v>
      </c>
      <c r="M17" s="57">
        <f>'Datos Importados '!L17</f>
        <v>0</v>
      </c>
      <c r="N17" s="57">
        <f>'Datos Importados '!M17</f>
        <v>0</v>
      </c>
      <c r="O17" s="41">
        <f>SUM(C17:N17)</f>
        <v>0</v>
      </c>
      <c r="P17" s="33"/>
      <c r="Q17" s="56" t="s">
        <v>29</v>
      </c>
      <c r="R17" s="41">
        <v>0</v>
      </c>
      <c r="S17" s="41">
        <v>119</v>
      </c>
      <c r="T17" s="41">
        <v>0</v>
      </c>
      <c r="U17" s="41">
        <v>0</v>
      </c>
      <c r="V17" s="41">
        <v>0</v>
      </c>
      <c r="W17" s="41">
        <v>0</v>
      </c>
      <c r="X17" s="41">
        <f t="shared" si="0"/>
        <v>0</v>
      </c>
    </row>
    <row r="18" spans="2:24" ht="12.75">
      <c r="B18" s="19" t="s">
        <v>30</v>
      </c>
      <c r="C18" s="55">
        <f>'Datos Importados '!B18</f>
        <v>0</v>
      </c>
      <c r="D18" s="55">
        <f>'Datos Importados '!C18</f>
        <v>0</v>
      </c>
      <c r="E18" s="55">
        <f>'Datos Importados '!D18</f>
        <v>0</v>
      </c>
      <c r="F18" s="55">
        <f>'Datos Importados '!E18</f>
        <v>0</v>
      </c>
      <c r="G18" s="55">
        <f>'Datos Importados '!F18</f>
        <v>0</v>
      </c>
      <c r="H18" s="55">
        <f>'Datos Importados '!G18</f>
        <v>0</v>
      </c>
      <c r="I18" s="55">
        <f>'Datos Importados '!H18</f>
        <v>0</v>
      </c>
      <c r="J18" s="55">
        <f>'Datos Importados '!I18</f>
        <v>0</v>
      </c>
      <c r="K18" s="55">
        <f>'Datos Importados '!J18</f>
        <v>0</v>
      </c>
      <c r="L18" s="55">
        <f>'Datos Importados '!K18</f>
        <v>0</v>
      </c>
      <c r="M18" s="55">
        <f>'Datos Importados '!L18</f>
        <v>0</v>
      </c>
      <c r="N18" s="55">
        <f>'Datos Importados '!M18</f>
        <v>0</v>
      </c>
      <c r="O18" s="41">
        <f>SUM(C18:N18)</f>
        <v>0</v>
      </c>
      <c r="P18" s="33"/>
      <c r="Q18" s="56" t="s">
        <v>30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f t="shared" si="0"/>
        <v>0</v>
      </c>
    </row>
    <row r="19" spans="2:24" ht="12.75">
      <c r="B19" s="19" t="s">
        <v>31</v>
      </c>
      <c r="C19" s="57">
        <f>'Datos Importados '!B19</f>
        <v>15660</v>
      </c>
      <c r="D19" s="57">
        <f>'Datos Importados '!C19</f>
        <v>15652</v>
      </c>
      <c r="E19" s="57">
        <f>'Datos Importados '!D19</f>
        <v>15623</v>
      </c>
      <c r="F19" s="57">
        <f>'Datos Importados '!E19</f>
        <v>15702</v>
      </c>
      <c r="G19" s="57">
        <f>'Datos Importados '!F19</f>
        <v>15731</v>
      </c>
      <c r="H19" s="57">
        <f>'Datos Importados '!G19</f>
        <v>0</v>
      </c>
      <c r="I19" s="57">
        <f>'Datos Importados '!H19</f>
        <v>0</v>
      </c>
      <c r="J19" s="57">
        <f>'Datos Importados '!I19</f>
        <v>0</v>
      </c>
      <c r="K19" s="57">
        <f>'Datos Importados '!J19</f>
        <v>0</v>
      </c>
      <c r="L19" s="57">
        <f>'Datos Importados '!K19</f>
        <v>0</v>
      </c>
      <c r="M19" s="57">
        <f>'Datos Importados '!L19</f>
        <v>0</v>
      </c>
      <c r="N19" s="57">
        <f>'Datos Importados '!M19</f>
        <v>0</v>
      </c>
      <c r="O19" s="41">
        <f>N19</f>
        <v>0</v>
      </c>
      <c r="P19" s="33"/>
      <c r="Q19" s="56" t="s">
        <v>31</v>
      </c>
      <c r="R19" s="41">
        <v>12317</v>
      </c>
      <c r="S19" s="41">
        <v>12988</v>
      </c>
      <c r="T19" s="41">
        <v>13831</v>
      </c>
      <c r="U19" s="41">
        <v>14646</v>
      </c>
      <c r="V19" s="41">
        <v>15258</v>
      </c>
      <c r="W19" s="41">
        <v>15658</v>
      </c>
      <c r="X19" s="41">
        <f t="shared" si="0"/>
        <v>0</v>
      </c>
    </row>
    <row r="20" spans="2:24" ht="12.75">
      <c r="B20" s="23" t="s">
        <v>32</v>
      </c>
      <c r="C20" s="58">
        <f>'Datos Importados '!B20</f>
        <v>15351</v>
      </c>
      <c r="D20" s="58">
        <f>'Datos Importados '!C20</f>
        <v>15402</v>
      </c>
      <c r="E20" s="58">
        <f>'Datos Importados '!D20</f>
        <v>15343</v>
      </c>
      <c r="F20" s="58">
        <f>'Datos Importados '!E20</f>
        <v>15402</v>
      </c>
      <c r="G20" s="58">
        <f>'Datos Importados '!F20</f>
        <v>15431</v>
      </c>
      <c r="H20" s="58">
        <f>'Datos Importados '!G20</f>
        <v>0</v>
      </c>
      <c r="I20" s="58">
        <f>'Datos Importados '!H20</f>
        <v>0</v>
      </c>
      <c r="J20" s="58">
        <f>'Datos Importados '!I20</f>
        <v>0</v>
      </c>
      <c r="K20" s="58">
        <f>'Datos Importados '!J20</f>
        <v>0</v>
      </c>
      <c r="L20" s="58">
        <f>'Datos Importados '!K20</f>
        <v>0</v>
      </c>
      <c r="M20" s="58">
        <f>'Datos Importados '!L20</f>
        <v>0</v>
      </c>
      <c r="N20" s="58">
        <f>'Datos Importados '!M20</f>
        <v>0</v>
      </c>
      <c r="O20" s="59">
        <f>N20</f>
        <v>0</v>
      </c>
      <c r="P20" s="33"/>
      <c r="Q20" s="60" t="s">
        <v>32</v>
      </c>
      <c r="R20" s="59">
        <v>11423</v>
      </c>
      <c r="S20" s="59">
        <v>12988</v>
      </c>
      <c r="T20" s="59">
        <v>13831</v>
      </c>
      <c r="U20" s="59">
        <v>14646</v>
      </c>
      <c r="V20" s="59">
        <v>15258</v>
      </c>
      <c r="W20" s="59">
        <v>15533</v>
      </c>
      <c r="X20" s="59">
        <f t="shared" si="0"/>
        <v>0</v>
      </c>
    </row>
    <row r="21" spans="2:23" ht="12.75">
      <c r="B21" s="27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2"/>
      <c r="P21" s="47"/>
      <c r="Q21" s="27" t="s">
        <v>33</v>
      </c>
      <c r="S21" s="52"/>
      <c r="T21" s="47"/>
      <c r="U21" s="47"/>
      <c r="V21" s="47"/>
      <c r="W21" s="47"/>
    </row>
    <row r="22" spans="2:24" ht="12.75">
      <c r="B22" s="30" t="s">
        <v>34</v>
      </c>
      <c r="C22" s="62">
        <f>'Datos Importados '!B22</f>
        <v>997731</v>
      </c>
      <c r="D22" s="62">
        <f>'Datos Importados '!C22</f>
        <v>893321</v>
      </c>
      <c r="E22" s="62">
        <f>'Datos Importados '!D22</f>
        <v>898250</v>
      </c>
      <c r="F22" s="62" t="str">
        <f>'Datos Importados '!E22</f>
        <v>894023.00</v>
      </c>
      <c r="G22" s="62">
        <f>'Datos Importados '!F22</f>
        <v>1046872</v>
      </c>
      <c r="H22" s="62">
        <f>'Datos Importados '!G22</f>
        <v>0</v>
      </c>
      <c r="I22" s="62">
        <f>'Datos Importados '!H22</f>
        <v>0</v>
      </c>
      <c r="J22" s="62">
        <f>'Datos Importados '!I22</f>
        <v>0</v>
      </c>
      <c r="K22" s="62">
        <f>'Datos Importados '!J22</f>
        <v>0</v>
      </c>
      <c r="L22" s="62">
        <f>'Datos Importados '!K22</f>
        <v>0</v>
      </c>
      <c r="M22" s="62">
        <f>'Datos Importados '!L22</f>
        <v>0</v>
      </c>
      <c r="N22" s="62">
        <f>'Datos Importados '!M22</f>
        <v>0</v>
      </c>
      <c r="O22" s="32">
        <f>SUM(C22:N22)</f>
        <v>3836174</v>
      </c>
      <c r="P22" s="33"/>
      <c r="Q22" s="54" t="s">
        <v>34</v>
      </c>
      <c r="R22" s="32">
        <v>12045000</v>
      </c>
      <c r="S22" s="32">
        <v>9634860</v>
      </c>
      <c r="T22" s="32">
        <v>11547099</v>
      </c>
      <c r="U22" s="32">
        <v>11149452</v>
      </c>
      <c r="V22" s="32">
        <v>10989574</v>
      </c>
      <c r="W22" s="32">
        <v>9916601</v>
      </c>
      <c r="X22" s="32">
        <f t="shared" si="0"/>
        <v>3836174</v>
      </c>
    </row>
    <row r="23" spans="2:24" ht="12.75">
      <c r="B23" s="19" t="s">
        <v>35</v>
      </c>
      <c r="C23" s="63">
        <f>'Datos Importados '!B23</f>
        <v>963606</v>
      </c>
      <c r="D23" s="63">
        <f>'Datos Importados '!C23</f>
        <v>863873</v>
      </c>
      <c r="E23" s="63">
        <f>'Datos Importados '!D23</f>
        <v>868053</v>
      </c>
      <c r="F23" s="63" t="str">
        <f>'Datos Importados '!E23</f>
        <v>863543.00</v>
      </c>
      <c r="G23" s="63">
        <f>'Datos Importados '!F23</f>
        <v>1005200</v>
      </c>
      <c r="H23" s="63">
        <f>'Datos Importados '!G23</f>
        <v>0</v>
      </c>
      <c r="I23" s="63">
        <f>'Datos Importados '!H23</f>
        <v>0</v>
      </c>
      <c r="J23" s="63">
        <f>'Datos Importados '!I23</f>
        <v>0</v>
      </c>
      <c r="K23" s="63">
        <f>'Datos Importados '!J23</f>
        <v>0</v>
      </c>
      <c r="L23" s="63">
        <f>'Datos Importados '!K23</f>
        <v>0</v>
      </c>
      <c r="M23" s="63">
        <f>'Datos Importados '!L23</f>
        <v>0</v>
      </c>
      <c r="N23" s="63">
        <f>'Datos Importados '!M23</f>
        <v>0</v>
      </c>
      <c r="O23" s="41">
        <f>SUM(C23:N23)</f>
        <v>3700732</v>
      </c>
      <c r="P23" s="33"/>
      <c r="Q23" s="56" t="s">
        <v>35</v>
      </c>
      <c r="R23" s="41">
        <v>11862500</v>
      </c>
      <c r="S23" s="41">
        <v>9572652</v>
      </c>
      <c r="T23" s="41">
        <v>11268362</v>
      </c>
      <c r="U23" s="41">
        <v>10685734</v>
      </c>
      <c r="V23" s="41">
        <v>10580788</v>
      </c>
      <c r="W23" s="41">
        <v>9571596</v>
      </c>
      <c r="X23" s="41">
        <f t="shared" si="0"/>
        <v>3700732</v>
      </c>
    </row>
    <row r="24" spans="2:24" ht="12.75">
      <c r="B24" s="19" t="s">
        <v>36</v>
      </c>
      <c r="C24" s="63">
        <f>'Datos Importados '!B24</f>
        <v>34125</v>
      </c>
      <c r="D24" s="63">
        <f>'Datos Importados '!C24</f>
        <v>29448</v>
      </c>
      <c r="E24" s="63">
        <f>'Datos Importados '!D24</f>
        <v>30197</v>
      </c>
      <c r="F24" s="63" t="str">
        <f>'Datos Importados '!E24</f>
        <v>30480.00</v>
      </c>
      <c r="G24" s="63">
        <f>'Datos Importados '!F24</f>
        <v>41672</v>
      </c>
      <c r="H24" s="63">
        <f>'Datos Importados '!G24</f>
        <v>0</v>
      </c>
      <c r="I24" s="63">
        <f>'Datos Importados '!H24</f>
        <v>0</v>
      </c>
      <c r="J24" s="63">
        <f>'Datos Importados '!I24</f>
        <v>0</v>
      </c>
      <c r="K24" s="63">
        <f>'Datos Importados '!J24</f>
        <v>0</v>
      </c>
      <c r="L24" s="63">
        <f>'Datos Importados '!K24</f>
        <v>0</v>
      </c>
      <c r="M24" s="63">
        <f>'Datos Importados '!L24</f>
        <v>0</v>
      </c>
      <c r="N24" s="63">
        <f>'Datos Importados '!M24</f>
        <v>0</v>
      </c>
      <c r="O24" s="41">
        <f>SUM(C24:N24)</f>
        <v>135442</v>
      </c>
      <c r="P24" s="33"/>
      <c r="Q24" s="56" t="s">
        <v>36</v>
      </c>
      <c r="R24" s="41">
        <v>182500</v>
      </c>
      <c r="S24" s="41">
        <v>62208</v>
      </c>
      <c r="T24" s="41">
        <v>278737</v>
      </c>
      <c r="U24" s="41">
        <v>463718</v>
      </c>
      <c r="V24" s="41">
        <v>408787</v>
      </c>
      <c r="W24" s="41">
        <v>345005</v>
      </c>
      <c r="X24" s="41">
        <f t="shared" si="0"/>
        <v>135442</v>
      </c>
    </row>
    <row r="25" spans="2:24" ht="12.75">
      <c r="B25" s="23" t="s">
        <v>37</v>
      </c>
      <c r="C25" s="64">
        <f>'Datos Importados '!B25</f>
        <v>961902</v>
      </c>
      <c r="D25" s="64">
        <f>'Datos Importados '!C25</f>
        <v>849903</v>
      </c>
      <c r="E25" s="64">
        <f>'Datos Importados '!D25</f>
        <v>860608</v>
      </c>
      <c r="F25" s="64" t="str">
        <f>'Datos Importados '!E25</f>
        <v>859428.00</v>
      </c>
      <c r="G25" s="64">
        <f>'Datos Importados '!F25</f>
        <v>966858</v>
      </c>
      <c r="H25" s="64">
        <f>'Datos Importados '!G25</f>
        <v>0</v>
      </c>
      <c r="I25" s="64">
        <f>'Datos Importados '!H25</f>
        <v>0</v>
      </c>
      <c r="J25" s="65">
        <f>'Datos Importados '!I25</f>
        <v>0</v>
      </c>
      <c r="K25" s="64">
        <f>'Datos Importados '!J25</f>
        <v>0</v>
      </c>
      <c r="L25" s="64">
        <f>'Datos Importados '!K25</f>
        <v>0</v>
      </c>
      <c r="M25" s="64">
        <f>'Datos Importados '!L25</f>
        <v>0</v>
      </c>
      <c r="N25" s="64">
        <f>'Datos Importados '!M25</f>
        <v>0</v>
      </c>
      <c r="O25" s="59">
        <f>SUM(C25:N25)</f>
        <v>3639271</v>
      </c>
      <c r="P25" s="33"/>
      <c r="Q25" s="60" t="s">
        <v>37</v>
      </c>
      <c r="R25" s="59">
        <v>6205000</v>
      </c>
      <c r="S25" s="59">
        <v>8336555</v>
      </c>
      <c r="T25" s="59">
        <v>10385503</v>
      </c>
      <c r="U25" s="59">
        <v>11046467</v>
      </c>
      <c r="V25" s="59">
        <v>10056502</v>
      </c>
      <c r="W25" s="59">
        <v>9702719</v>
      </c>
      <c r="X25" s="59">
        <f t="shared" si="0"/>
        <v>3639271</v>
      </c>
    </row>
    <row r="26" spans="2:23" ht="12.75">
      <c r="B26" s="27" t="s">
        <v>38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52" t="s">
        <v>0</v>
      </c>
      <c r="P26" s="47"/>
      <c r="Q26" s="27" t="s">
        <v>38</v>
      </c>
      <c r="S26" s="52" t="s">
        <v>0</v>
      </c>
      <c r="T26" s="47"/>
      <c r="U26" s="47"/>
      <c r="V26" s="47"/>
      <c r="W26" s="47"/>
    </row>
    <row r="27" spans="2:24" ht="12.75">
      <c r="B27" s="30" t="s">
        <v>39</v>
      </c>
      <c r="C27" s="66">
        <f>'Datos Importados '!B27</f>
        <v>8</v>
      </c>
      <c r="D27" s="66">
        <f>'Datos Importados '!C27</f>
        <v>8</v>
      </c>
      <c r="E27" s="66">
        <f>'Datos Importados '!D27</f>
        <v>8</v>
      </c>
      <c r="F27" s="66">
        <f>'Datos Importados '!E27</f>
        <v>8</v>
      </c>
      <c r="G27" s="66">
        <f>'Datos Importados '!F27</f>
        <v>8</v>
      </c>
      <c r="H27" s="66">
        <f>'Datos Importados '!G27</f>
        <v>0</v>
      </c>
      <c r="I27" s="66">
        <f>'Datos Importados '!H27</f>
        <v>0</v>
      </c>
      <c r="J27" s="66">
        <f>'Datos Importados '!I27</f>
        <v>0</v>
      </c>
      <c r="K27" s="66">
        <f>'Datos Importados '!J27</f>
        <v>0</v>
      </c>
      <c r="L27" s="66">
        <f>'Datos Importados '!K27</f>
        <v>0</v>
      </c>
      <c r="M27" s="66">
        <f>'Datos Importados '!L27</f>
        <v>0</v>
      </c>
      <c r="N27" s="66">
        <f>'Datos Importados '!M27</f>
        <v>0</v>
      </c>
      <c r="O27" s="67">
        <f aca="true" t="shared" si="1" ref="O27:O33">SUM(C27:N27)</f>
        <v>40</v>
      </c>
      <c r="P27" s="47"/>
      <c r="Q27" s="54" t="s">
        <v>39</v>
      </c>
      <c r="R27" s="67">
        <v>72</v>
      </c>
      <c r="S27" s="67">
        <v>72</v>
      </c>
      <c r="T27" s="67">
        <v>72</v>
      </c>
      <c r="U27" s="67">
        <v>82</v>
      </c>
      <c r="V27" s="67">
        <v>96</v>
      </c>
      <c r="W27" s="67">
        <v>76</v>
      </c>
      <c r="X27" s="67">
        <f t="shared" si="0"/>
        <v>40</v>
      </c>
    </row>
    <row r="28" spans="2:24" ht="12.75">
      <c r="B28" s="19" t="s">
        <v>40</v>
      </c>
      <c r="C28" s="68">
        <f>'Datos Importados '!B28</f>
        <v>7</v>
      </c>
      <c r="D28" s="68">
        <f>'Datos Importados '!C28</f>
        <v>7</v>
      </c>
      <c r="E28" s="68">
        <f>'Datos Importados '!D28</f>
        <v>7</v>
      </c>
      <c r="F28" s="68">
        <f>'Datos Importados '!E28</f>
        <v>7</v>
      </c>
      <c r="G28" s="68">
        <f>'Datos Importados '!F28</f>
        <v>7</v>
      </c>
      <c r="H28" s="68">
        <f>'Datos Importados '!G28</f>
        <v>0</v>
      </c>
      <c r="I28" s="68">
        <f>'Datos Importados '!H28</f>
        <v>0</v>
      </c>
      <c r="J28" s="68">
        <f>'Datos Importados '!I28</f>
        <v>0</v>
      </c>
      <c r="K28" s="68">
        <f>'Datos Importados '!J28</f>
        <v>0</v>
      </c>
      <c r="L28" s="68">
        <f>'Datos Importados '!K28</f>
        <v>0</v>
      </c>
      <c r="M28" s="68">
        <f>'Datos Importados '!L28</f>
        <v>0</v>
      </c>
      <c r="N28" s="68">
        <f>'Datos Importados '!M28</f>
        <v>0</v>
      </c>
      <c r="O28" s="69">
        <f t="shared" si="1"/>
        <v>35</v>
      </c>
      <c r="P28" s="47"/>
      <c r="Q28" s="56" t="s">
        <v>40</v>
      </c>
      <c r="R28" s="69">
        <v>0</v>
      </c>
      <c r="S28" s="69">
        <v>12</v>
      </c>
      <c r="T28" s="69">
        <v>13</v>
      </c>
      <c r="U28" s="69">
        <v>31</v>
      </c>
      <c r="V28" s="69">
        <v>58</v>
      </c>
      <c r="W28" s="69">
        <v>79</v>
      </c>
      <c r="X28" s="69">
        <f t="shared" si="0"/>
        <v>35</v>
      </c>
    </row>
    <row r="29" spans="2:24" ht="12.75">
      <c r="B29" s="19" t="s">
        <v>41</v>
      </c>
      <c r="C29" s="68">
        <f>'Datos Importados '!B29</f>
        <v>7</v>
      </c>
      <c r="D29" s="68">
        <f>'Datos Importados '!C29</f>
        <v>7</v>
      </c>
      <c r="E29" s="68">
        <f>'Datos Importados '!D29</f>
        <v>7</v>
      </c>
      <c r="F29" s="68">
        <f>'Datos Importados '!E29</f>
        <v>7</v>
      </c>
      <c r="G29" s="68">
        <f>'Datos Importados '!F29</f>
        <v>7</v>
      </c>
      <c r="H29" s="68">
        <f>'Datos Importados '!G29</f>
        <v>0</v>
      </c>
      <c r="I29" s="68">
        <f>'Datos Importados '!H29</f>
        <v>0</v>
      </c>
      <c r="J29" s="68">
        <f>'Datos Importados '!I29</f>
        <v>0</v>
      </c>
      <c r="K29" s="68">
        <f>'Datos Importados '!J29</f>
        <v>0</v>
      </c>
      <c r="L29" s="68">
        <f>'Datos Importados '!K29</f>
        <v>0</v>
      </c>
      <c r="M29" s="68">
        <f>'Datos Importados '!L29</f>
        <v>0</v>
      </c>
      <c r="N29" s="68">
        <f>'Datos Importados '!M29</f>
        <v>0</v>
      </c>
      <c r="O29" s="69">
        <f t="shared" si="1"/>
        <v>35</v>
      </c>
      <c r="P29" s="47"/>
      <c r="Q29" s="56" t="s">
        <v>41</v>
      </c>
      <c r="R29" s="69">
        <v>0</v>
      </c>
      <c r="S29" s="69">
        <v>12</v>
      </c>
      <c r="T29" s="69">
        <v>12</v>
      </c>
      <c r="U29" s="69">
        <v>30</v>
      </c>
      <c r="V29" s="69">
        <v>58</v>
      </c>
      <c r="W29" s="69">
        <v>79</v>
      </c>
      <c r="X29" s="69">
        <f t="shared" si="0"/>
        <v>35</v>
      </c>
    </row>
    <row r="30" spans="2:24" ht="12.75">
      <c r="B30" s="19" t="s">
        <v>42</v>
      </c>
      <c r="C30" s="68">
        <f>'Datos Importados '!B30</f>
        <v>0</v>
      </c>
      <c r="D30" s="68">
        <f>'Datos Importados '!C30</f>
        <v>0</v>
      </c>
      <c r="E30" s="68">
        <f>'Datos Importados '!D30</f>
        <v>0</v>
      </c>
      <c r="F30" s="68">
        <f>'Datos Importados '!E30</f>
        <v>0</v>
      </c>
      <c r="G30" s="68">
        <f>'Datos Importados '!F30</f>
        <v>0</v>
      </c>
      <c r="H30" s="68">
        <f>'Datos Importados '!G30</f>
        <v>0</v>
      </c>
      <c r="I30" s="68">
        <f>'Datos Importados '!H30</f>
        <v>0</v>
      </c>
      <c r="J30" s="68">
        <f>'Datos Importados '!I30</f>
        <v>0</v>
      </c>
      <c r="K30" s="68">
        <f>'Datos Importados '!J30</f>
        <v>0</v>
      </c>
      <c r="L30" s="68">
        <f>'Datos Importados '!K30</f>
        <v>0</v>
      </c>
      <c r="M30" s="68">
        <f>'Datos Importados '!L30</f>
        <v>0</v>
      </c>
      <c r="N30" s="68">
        <f>'Datos Importados '!M30</f>
        <v>0</v>
      </c>
      <c r="O30" s="69">
        <f t="shared" si="1"/>
        <v>0</v>
      </c>
      <c r="P30" s="47"/>
      <c r="Q30" s="56" t="s">
        <v>42</v>
      </c>
      <c r="R30" s="69">
        <v>0</v>
      </c>
      <c r="S30" s="69">
        <v>6</v>
      </c>
      <c r="T30" s="69">
        <v>7</v>
      </c>
      <c r="U30" s="69">
        <v>4</v>
      </c>
      <c r="V30" s="69">
        <v>9</v>
      </c>
      <c r="W30" s="69">
        <v>2</v>
      </c>
      <c r="X30" s="69">
        <f t="shared" si="0"/>
        <v>0</v>
      </c>
    </row>
    <row r="31" spans="2:24" ht="12.75">
      <c r="B31" s="19" t="s">
        <v>43</v>
      </c>
      <c r="C31" s="68">
        <f>'Datos Importados '!B31</f>
        <v>0</v>
      </c>
      <c r="D31" s="68">
        <f>'Datos Importados '!C31</f>
        <v>0</v>
      </c>
      <c r="E31" s="68">
        <f>'Datos Importados '!D31</f>
        <v>0</v>
      </c>
      <c r="F31" s="68">
        <f>'Datos Importados '!E31</f>
        <v>0</v>
      </c>
      <c r="G31" s="68">
        <f>'Datos Importados '!F31</f>
        <v>0</v>
      </c>
      <c r="H31" s="68">
        <f>'Datos Importados '!G31</f>
        <v>0</v>
      </c>
      <c r="I31" s="68">
        <f>'Datos Importados '!H31</f>
        <v>0</v>
      </c>
      <c r="J31" s="68">
        <f>'Datos Importados '!I31</f>
        <v>0</v>
      </c>
      <c r="K31" s="68">
        <f>'Datos Importados '!J31</f>
        <v>0</v>
      </c>
      <c r="L31" s="68">
        <f>'Datos Importados '!K31</f>
        <v>0</v>
      </c>
      <c r="M31" s="68">
        <f>'Datos Importados '!L31</f>
        <v>0</v>
      </c>
      <c r="N31" s="68">
        <f>'Datos Importados '!M31</f>
        <v>0</v>
      </c>
      <c r="O31" s="69">
        <f t="shared" si="1"/>
        <v>0</v>
      </c>
      <c r="P31" s="47"/>
      <c r="Q31" s="56" t="s">
        <v>43</v>
      </c>
      <c r="R31" s="69">
        <v>0</v>
      </c>
      <c r="S31" s="69">
        <v>6</v>
      </c>
      <c r="T31" s="69">
        <v>7</v>
      </c>
      <c r="U31" s="69">
        <v>3</v>
      </c>
      <c r="V31" s="69">
        <v>4</v>
      </c>
      <c r="W31" s="69">
        <v>2</v>
      </c>
      <c r="X31" s="69">
        <f t="shared" si="0"/>
        <v>0</v>
      </c>
    </row>
    <row r="32" spans="2:24" ht="12.75">
      <c r="B32" s="19" t="s">
        <v>44</v>
      </c>
      <c r="C32" s="68">
        <f>'Datos Importados '!B32</f>
        <v>0</v>
      </c>
      <c r="D32" s="68">
        <f>'Datos Importados '!C32</f>
        <v>0</v>
      </c>
      <c r="E32" s="68">
        <f>'Datos Importados '!D32</f>
        <v>0</v>
      </c>
      <c r="F32" s="68">
        <f>'Datos Importados '!E32</f>
        <v>0</v>
      </c>
      <c r="G32" s="68">
        <f>'Datos Importados '!F32</f>
        <v>0</v>
      </c>
      <c r="H32" s="68">
        <f>'Datos Importados '!G32</f>
        <v>0</v>
      </c>
      <c r="I32" s="68">
        <f>'Datos Importados '!H32</f>
        <v>0</v>
      </c>
      <c r="J32" s="68">
        <f>'Datos Importados '!I32</f>
        <v>0</v>
      </c>
      <c r="K32" s="68">
        <f>'Datos Importados '!J32</f>
        <v>0</v>
      </c>
      <c r="L32" s="68">
        <f>'Datos Importados '!K32</f>
        <v>0</v>
      </c>
      <c r="M32" s="68">
        <f>'Datos Importados '!L32</f>
        <v>0</v>
      </c>
      <c r="N32" s="68">
        <f>'Datos Importados '!M32</f>
        <v>0</v>
      </c>
      <c r="O32" s="69">
        <f t="shared" si="1"/>
        <v>0</v>
      </c>
      <c r="P32" s="47"/>
      <c r="Q32" s="56" t="s">
        <v>44</v>
      </c>
      <c r="R32" s="69">
        <v>0</v>
      </c>
      <c r="S32" s="69">
        <v>6</v>
      </c>
      <c r="T32" s="69">
        <v>7</v>
      </c>
      <c r="U32" s="69">
        <v>3</v>
      </c>
      <c r="V32" s="69">
        <v>5</v>
      </c>
      <c r="W32" s="69">
        <v>2</v>
      </c>
      <c r="X32" s="69">
        <f t="shared" si="0"/>
        <v>0</v>
      </c>
    </row>
    <row r="33" spans="2:24" ht="12.75">
      <c r="B33" s="23" t="s">
        <v>45</v>
      </c>
      <c r="C33" s="70">
        <f>'Datos Importados '!B33</f>
        <v>0</v>
      </c>
      <c r="D33" s="70">
        <f>'Datos Importados '!C33</f>
        <v>0</v>
      </c>
      <c r="E33" s="70">
        <f>'Datos Importados '!D33</f>
        <v>0</v>
      </c>
      <c r="F33" s="70">
        <f>'Datos Importados '!E33</f>
        <v>0</v>
      </c>
      <c r="G33" s="70">
        <f>'Datos Importados '!F33</f>
        <v>0</v>
      </c>
      <c r="H33" s="70">
        <f>'Datos Importados '!G33</f>
        <v>0</v>
      </c>
      <c r="I33" s="70">
        <f>'Datos Importados '!H33</f>
        <v>0</v>
      </c>
      <c r="J33" s="70">
        <f>'Datos Importados '!I33</f>
        <v>0</v>
      </c>
      <c r="K33" s="70">
        <f>'Datos Importados '!J33</f>
        <v>0</v>
      </c>
      <c r="L33" s="70">
        <f>'Datos Importados '!K33</f>
        <v>0</v>
      </c>
      <c r="M33" s="70">
        <f>'Datos Importados '!L33</f>
        <v>0</v>
      </c>
      <c r="N33" s="70">
        <f>'Datos Importados '!M33</f>
        <v>0</v>
      </c>
      <c r="O33" s="46">
        <f t="shared" si="1"/>
        <v>0</v>
      </c>
      <c r="P33" s="47"/>
      <c r="Q33" s="60" t="s">
        <v>45</v>
      </c>
      <c r="R33" s="46">
        <v>0</v>
      </c>
      <c r="S33" s="46">
        <v>6</v>
      </c>
      <c r="T33" s="46">
        <v>7</v>
      </c>
      <c r="U33" s="46">
        <v>3</v>
      </c>
      <c r="V33" s="46">
        <v>4</v>
      </c>
      <c r="W33" s="46">
        <v>2</v>
      </c>
      <c r="X33" s="46">
        <f t="shared" si="0"/>
        <v>0</v>
      </c>
    </row>
    <row r="34" spans="2:23" ht="12.75">
      <c r="B34" s="27" t="s">
        <v>46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52" t="s">
        <v>0</v>
      </c>
      <c r="P34" s="47"/>
      <c r="Q34" s="27" t="s">
        <v>46</v>
      </c>
      <c r="S34" s="52" t="s">
        <v>0</v>
      </c>
      <c r="T34" s="47"/>
      <c r="U34" s="47"/>
      <c r="V34" s="47"/>
      <c r="W34" s="47"/>
    </row>
    <row r="35" spans="2:24" ht="12.75">
      <c r="B35" s="30" t="s">
        <v>47</v>
      </c>
      <c r="C35" s="62">
        <f>'Datos Importados '!B35</f>
        <v>16899</v>
      </c>
      <c r="D35" s="62">
        <f>'Datos Importados '!C35</f>
        <v>16997</v>
      </c>
      <c r="E35" s="62">
        <f>'Datos Importados '!D35</f>
        <v>17072</v>
      </c>
      <c r="F35" s="62">
        <f>'Datos Importados '!E35</f>
        <v>16982</v>
      </c>
      <c r="G35" s="62">
        <f>'Datos Importados '!F35</f>
        <v>16991</v>
      </c>
      <c r="H35" s="62">
        <f>'Datos Importados '!G35</f>
        <v>0</v>
      </c>
      <c r="I35" s="62">
        <f>'Datos Importados '!H35</f>
        <v>0</v>
      </c>
      <c r="J35" s="62">
        <f>'Datos Importados '!I35</f>
        <v>0</v>
      </c>
      <c r="K35" s="62">
        <f>'Datos Importados '!J35</f>
        <v>0</v>
      </c>
      <c r="L35" s="62">
        <f>'Datos Importados '!K35</f>
        <v>0</v>
      </c>
      <c r="M35" s="62">
        <f>'Datos Importados '!L35</f>
        <v>0</v>
      </c>
      <c r="N35" s="62">
        <f>'Datos Importados '!M35</f>
        <v>0</v>
      </c>
      <c r="O35" s="32">
        <f>AVERAGE(C35:N35)</f>
        <v>7078.416666666667</v>
      </c>
      <c r="P35" s="33"/>
      <c r="Q35" s="54" t="s">
        <v>47</v>
      </c>
      <c r="R35" s="32">
        <v>0</v>
      </c>
      <c r="S35" s="32">
        <v>12401.75</v>
      </c>
      <c r="T35" s="32">
        <v>13219.333333333334</v>
      </c>
      <c r="U35" s="32">
        <v>14249.083333333334</v>
      </c>
      <c r="V35" s="32">
        <v>15386.916666666666</v>
      </c>
      <c r="W35" s="32">
        <v>14812.333333333334</v>
      </c>
      <c r="X35" s="32">
        <f t="shared" si="0"/>
        <v>7078.416666666667</v>
      </c>
    </row>
    <row r="36" spans="2:24" ht="12.75">
      <c r="B36" s="19" t="s">
        <v>48</v>
      </c>
      <c r="C36" s="63">
        <f>'Datos Importados '!B36</f>
        <v>0</v>
      </c>
      <c r="D36" s="63">
        <f>'Datos Importados '!C36</f>
        <v>0</v>
      </c>
      <c r="E36" s="63">
        <f>'Datos Importados '!D36</f>
        <v>0</v>
      </c>
      <c r="F36" s="63">
        <f>'Datos Importados '!E36</f>
        <v>50</v>
      </c>
      <c r="G36" s="63">
        <f>'Datos Importados '!F36</f>
        <v>24</v>
      </c>
      <c r="H36" s="63">
        <f>'Datos Importados '!G36</f>
        <v>0</v>
      </c>
      <c r="I36" s="63">
        <f>'Datos Importados '!H36</f>
        <v>0</v>
      </c>
      <c r="J36" s="63">
        <f>'Datos Importados '!I36</f>
        <v>0</v>
      </c>
      <c r="K36" s="63">
        <f>'Datos Importados '!J36</f>
        <v>0</v>
      </c>
      <c r="L36" s="63">
        <f>'Datos Importados '!K36</f>
        <v>0</v>
      </c>
      <c r="M36" s="63">
        <f>'Datos Importados '!L36</f>
        <v>0</v>
      </c>
      <c r="N36" s="63">
        <f>'Datos Importados '!M36</f>
        <v>0</v>
      </c>
      <c r="O36" s="41">
        <f>AVERAGE(C36:N36)</f>
        <v>6.166666666666667</v>
      </c>
      <c r="P36" s="33"/>
      <c r="Q36" s="56" t="s">
        <v>48</v>
      </c>
      <c r="R36" s="41">
        <v>0</v>
      </c>
      <c r="S36" s="41">
        <v>500</v>
      </c>
      <c r="T36" s="41">
        <v>115</v>
      </c>
      <c r="U36" s="41">
        <v>0</v>
      </c>
      <c r="V36" s="41">
        <v>0</v>
      </c>
      <c r="W36" s="41">
        <v>159.16666666666666</v>
      </c>
      <c r="X36" s="41">
        <f t="shared" si="0"/>
        <v>6.166666666666667</v>
      </c>
    </row>
    <row r="37" spans="2:24" ht="12.75">
      <c r="B37" s="19" t="s">
        <v>49</v>
      </c>
      <c r="C37" s="63">
        <f>'Datos Importados '!B37</f>
        <v>0</v>
      </c>
      <c r="D37" s="63">
        <f>'Datos Importados '!C37</f>
        <v>0</v>
      </c>
      <c r="E37" s="63">
        <f>'Datos Importados '!D37</f>
        <v>0</v>
      </c>
      <c r="F37" s="63">
        <f>'Datos Importados '!E37</f>
        <v>0</v>
      </c>
      <c r="G37" s="63">
        <f>'Datos Importados '!F37</f>
        <v>0</v>
      </c>
      <c r="H37" s="63">
        <f>'Datos Importados '!G37</f>
        <v>0</v>
      </c>
      <c r="I37" s="63">
        <f>'Datos Importados '!H37</f>
        <v>0</v>
      </c>
      <c r="J37" s="63">
        <f>'Datos Importados '!I37</f>
        <v>0</v>
      </c>
      <c r="K37" s="63">
        <f>'Datos Importados '!J37</f>
        <v>0</v>
      </c>
      <c r="L37" s="63">
        <f>'Datos Importados '!K37</f>
        <v>0</v>
      </c>
      <c r="M37" s="63">
        <f>'Datos Importados '!L37</f>
        <v>0</v>
      </c>
      <c r="N37" s="63">
        <f>'Datos Importados '!M37</f>
        <v>0</v>
      </c>
      <c r="O37" s="41">
        <f>AVERAGE(C37:N37)</f>
        <v>0</v>
      </c>
      <c r="P37" s="33"/>
      <c r="Q37" s="56" t="s">
        <v>49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f t="shared" si="0"/>
        <v>0</v>
      </c>
    </row>
    <row r="38" spans="2:24" ht="12.75">
      <c r="B38" s="23" t="s">
        <v>50</v>
      </c>
      <c r="C38" s="71">
        <f>'Datos Importados '!B38</f>
        <v>0</v>
      </c>
      <c r="D38" s="71">
        <f>'Datos Importados '!C38</f>
        <v>0</v>
      </c>
      <c r="E38" s="71">
        <f>'Datos Importados '!D38</f>
        <v>0</v>
      </c>
      <c r="F38" s="71">
        <f>'Datos Importados '!E38</f>
        <v>0</v>
      </c>
      <c r="G38" s="71">
        <f>'Datos Importados '!F38</f>
        <v>0</v>
      </c>
      <c r="H38" s="71">
        <f>'Datos Importados '!G38</f>
        <v>0</v>
      </c>
      <c r="I38" s="71">
        <f>'Datos Importados '!H38</f>
        <v>0</v>
      </c>
      <c r="J38" s="71">
        <f>'Datos Importados '!I38</f>
        <v>0</v>
      </c>
      <c r="K38" s="71">
        <f>'Datos Importados '!J38</f>
        <v>0</v>
      </c>
      <c r="L38" s="71">
        <f>'Datos Importados '!K38</f>
        <v>0</v>
      </c>
      <c r="M38" s="71">
        <f>'Datos Importados '!L38</f>
        <v>0</v>
      </c>
      <c r="N38" s="71">
        <f>'Datos Importados '!M38</f>
        <v>0</v>
      </c>
      <c r="O38" s="59">
        <f>AVERAGE(C38:N38)</f>
        <v>0</v>
      </c>
      <c r="P38" s="33"/>
      <c r="Q38" s="60" t="s">
        <v>50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f t="shared" si="0"/>
        <v>0</v>
      </c>
    </row>
    <row r="39" spans="2:23" ht="12.75">
      <c r="B39" s="27" t="s">
        <v>51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2" t="s">
        <v>0</v>
      </c>
      <c r="P39" s="47"/>
      <c r="Q39" s="27" t="s">
        <v>51</v>
      </c>
      <c r="S39" s="52" t="s">
        <v>0</v>
      </c>
      <c r="T39" s="47"/>
      <c r="U39" s="47"/>
      <c r="V39" s="47"/>
      <c r="W39" s="47"/>
    </row>
    <row r="40" spans="2:24" ht="12.75">
      <c r="B40" s="30" t="s">
        <v>52</v>
      </c>
      <c r="C40" s="66">
        <f>'Datos Importados '!B40</f>
        <v>60</v>
      </c>
      <c r="D40" s="66">
        <f>'Datos Importados '!C40</f>
        <v>60</v>
      </c>
      <c r="E40" s="66">
        <f>'Datos Importados '!D40</f>
        <v>61</v>
      </c>
      <c r="F40" s="66">
        <f>'Datos Importados '!E40</f>
        <v>61</v>
      </c>
      <c r="G40" s="66">
        <f>'Datos Importados '!F40</f>
        <v>61</v>
      </c>
      <c r="H40" s="66">
        <f>'Datos Importados '!G40</f>
        <v>0</v>
      </c>
      <c r="I40" s="66">
        <f>'Datos Importados '!H40</f>
        <v>0</v>
      </c>
      <c r="J40" s="66">
        <f>'Datos Importados '!I40</f>
        <v>0</v>
      </c>
      <c r="K40" s="66">
        <f>'Datos Importados '!J40</f>
        <v>0</v>
      </c>
      <c r="L40" s="66">
        <f>'Datos Importados '!K40</f>
        <v>0</v>
      </c>
      <c r="M40" s="66">
        <f>'Datos Importados '!L40</f>
        <v>0</v>
      </c>
      <c r="N40" s="66">
        <f>'Datos Importados '!M40</f>
        <v>0</v>
      </c>
      <c r="O40" s="72">
        <f>N40</f>
        <v>0</v>
      </c>
      <c r="P40" s="73"/>
      <c r="Q40" s="54" t="s">
        <v>52</v>
      </c>
      <c r="R40" s="72"/>
      <c r="S40" s="72">
        <v>38</v>
      </c>
      <c r="T40" s="72">
        <v>41</v>
      </c>
      <c r="U40" s="72">
        <v>42</v>
      </c>
      <c r="V40" s="72">
        <v>44</v>
      </c>
      <c r="W40" s="72">
        <v>60</v>
      </c>
      <c r="X40" s="72">
        <f t="shared" si="0"/>
        <v>0</v>
      </c>
    </row>
    <row r="41" spans="2:24" ht="12.75">
      <c r="B41" s="19" t="s">
        <v>53</v>
      </c>
      <c r="C41" s="68">
        <f>'Datos Importados '!B41</f>
        <v>19</v>
      </c>
      <c r="D41" s="68">
        <f>'Datos Importados '!C41</f>
        <v>19</v>
      </c>
      <c r="E41" s="68">
        <f>'Datos Importados '!D41</f>
        <v>19</v>
      </c>
      <c r="F41" s="68">
        <f>'Datos Importados '!E41</f>
        <v>18</v>
      </c>
      <c r="G41" s="68">
        <f>'Datos Importados '!F41</f>
        <v>18</v>
      </c>
      <c r="H41" s="68">
        <f>'Datos Importados '!G41</f>
        <v>0</v>
      </c>
      <c r="I41" s="68">
        <f>'Datos Importados '!H41</f>
        <v>0</v>
      </c>
      <c r="J41" s="68">
        <f>'Datos Importados '!I41</f>
        <v>0</v>
      </c>
      <c r="K41" s="68">
        <f>'Datos Importados '!J41</f>
        <v>0</v>
      </c>
      <c r="L41" s="68">
        <f>'Datos Importados '!K41</f>
        <v>0</v>
      </c>
      <c r="M41" s="68">
        <f>'Datos Importados '!L41</f>
        <v>0</v>
      </c>
      <c r="N41" s="68">
        <f>'Datos Importados '!M41</f>
        <v>0</v>
      </c>
      <c r="O41" s="74">
        <f>N41</f>
        <v>0</v>
      </c>
      <c r="P41" s="73"/>
      <c r="Q41" s="56" t="s">
        <v>53</v>
      </c>
      <c r="R41" s="74"/>
      <c r="S41" s="74">
        <v>20</v>
      </c>
      <c r="T41" s="74">
        <v>23</v>
      </c>
      <c r="U41" s="74">
        <v>24</v>
      </c>
      <c r="V41" s="74">
        <v>25</v>
      </c>
      <c r="W41" s="74">
        <v>19</v>
      </c>
      <c r="X41" s="74">
        <f t="shared" si="0"/>
        <v>0</v>
      </c>
    </row>
    <row r="42" spans="2:24" ht="12.75">
      <c r="B42" s="23" t="s">
        <v>54</v>
      </c>
      <c r="C42" s="75">
        <f>'Datos Importados '!B42</f>
        <v>37</v>
      </c>
      <c r="D42" s="75">
        <f>'Datos Importados '!C42</f>
        <v>37</v>
      </c>
      <c r="E42" s="75">
        <f>'Datos Importados '!D42</f>
        <v>37</v>
      </c>
      <c r="F42" s="75">
        <f>'Datos Importados '!E42</f>
        <v>36</v>
      </c>
      <c r="G42" s="75">
        <f>'Datos Importados '!F42</f>
        <v>36</v>
      </c>
      <c r="H42" s="75">
        <f>'Datos Importados '!G42</f>
        <v>0</v>
      </c>
      <c r="I42" s="75">
        <f>'Datos Importados '!H42</f>
        <v>0</v>
      </c>
      <c r="J42" s="75">
        <f>'Datos Importados '!I42</f>
        <v>0</v>
      </c>
      <c r="K42" s="75">
        <f>'Datos Importados '!J42</f>
        <v>0</v>
      </c>
      <c r="L42" s="75">
        <f>'Datos Importados '!K42</f>
        <v>0</v>
      </c>
      <c r="M42" s="75">
        <f>'Datos Importados '!L42</f>
        <v>0</v>
      </c>
      <c r="N42" s="75">
        <f>'Datos Importados '!M42</f>
        <v>0</v>
      </c>
      <c r="O42" s="76">
        <f>N42</f>
        <v>0</v>
      </c>
      <c r="P42" s="73"/>
      <c r="Q42" s="60" t="s">
        <v>54</v>
      </c>
      <c r="R42" s="76"/>
      <c r="S42" s="76">
        <v>27</v>
      </c>
      <c r="T42" s="76">
        <v>32</v>
      </c>
      <c r="U42" s="76">
        <v>31</v>
      </c>
      <c r="V42" s="76">
        <v>35</v>
      </c>
      <c r="W42" s="76">
        <v>37</v>
      </c>
      <c r="X42" s="76">
        <f t="shared" si="0"/>
        <v>0</v>
      </c>
    </row>
    <row r="43" spans="2:24" ht="12.75">
      <c r="B43" s="77" t="s">
        <v>55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 t="s">
        <v>0</v>
      </c>
      <c r="P43" s="73"/>
      <c r="Q43" s="77" t="s">
        <v>55</v>
      </c>
      <c r="R43" s="79"/>
      <c r="S43" s="79" t="s">
        <v>0</v>
      </c>
      <c r="T43" s="79"/>
      <c r="U43" s="79"/>
      <c r="V43" s="79"/>
      <c r="W43" s="79"/>
      <c r="X43" s="79"/>
    </row>
    <row r="44" spans="2:24" ht="12.75">
      <c r="B44" s="80" t="s">
        <v>56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 t="s">
        <v>0</v>
      </c>
      <c r="P44" s="73"/>
      <c r="Q44" s="80" t="s">
        <v>56</v>
      </c>
      <c r="R44" s="82"/>
      <c r="S44" s="82" t="s">
        <v>0</v>
      </c>
      <c r="T44" s="82"/>
      <c r="U44" s="82"/>
      <c r="V44" s="82"/>
      <c r="W44" s="82"/>
      <c r="X44" s="82"/>
    </row>
    <row r="45" spans="2:24" ht="12.75">
      <c r="B45" s="30" t="s">
        <v>57</v>
      </c>
      <c r="C45" s="83">
        <f>'Datos Importados '!B45</f>
        <v>753378.49</v>
      </c>
      <c r="D45" s="83">
        <f>'Datos Importados '!C45</f>
        <v>886344.8</v>
      </c>
      <c r="E45" s="83">
        <f>'Datos Importados '!D45</f>
        <v>855625.97</v>
      </c>
      <c r="F45" s="83" t="str">
        <f>'Datos Importados '!E45</f>
        <v>906986.49</v>
      </c>
      <c r="G45" s="83">
        <f>'Datos Importados '!F45</f>
        <v>948574.05</v>
      </c>
      <c r="H45" s="83">
        <f>'Datos Importados '!G45</f>
        <v>0</v>
      </c>
      <c r="I45" s="83">
        <f>'Datos Importados '!H45</f>
        <v>0</v>
      </c>
      <c r="J45" s="83">
        <f>'Datos Importados '!I45</f>
        <v>0</v>
      </c>
      <c r="K45" s="83">
        <f>'Datos Importados '!J45</f>
        <v>0</v>
      </c>
      <c r="L45" s="83">
        <f>'Datos Importados '!K45</f>
        <v>0</v>
      </c>
      <c r="M45" s="83">
        <f>'Datos Importados '!L45</f>
        <v>0</v>
      </c>
      <c r="N45" s="83">
        <f>'Datos Importados '!M45</f>
        <v>0</v>
      </c>
      <c r="O45" s="84">
        <f aca="true" t="shared" si="2" ref="O45:O60">SUM(C45:N45)</f>
        <v>3443923.3100000005</v>
      </c>
      <c r="P45" s="44"/>
      <c r="Q45" s="54" t="s">
        <v>57</v>
      </c>
      <c r="R45" s="85">
        <v>5769257.55</v>
      </c>
      <c r="S45" s="85">
        <v>5353316</v>
      </c>
      <c r="T45" s="85">
        <v>3437799.47</v>
      </c>
      <c r="U45" s="85">
        <v>6505238.05</v>
      </c>
      <c r="V45" s="85">
        <v>7165665.170000001</v>
      </c>
      <c r="W45" s="85">
        <v>9273889.82</v>
      </c>
      <c r="X45" s="85">
        <f aca="true" t="shared" si="3" ref="X45:X88">O45</f>
        <v>3443923.3100000005</v>
      </c>
    </row>
    <row r="46" spans="2:24" ht="12.75">
      <c r="B46" s="19" t="s">
        <v>58</v>
      </c>
      <c r="C46" s="86">
        <f>'Datos Importados '!B46</f>
        <v>120776.8</v>
      </c>
      <c r="D46" s="86">
        <f>'Datos Importados '!C46</f>
        <v>440519.7</v>
      </c>
      <c r="E46" s="86">
        <f>'Datos Importados '!D46</f>
        <v>440519.7</v>
      </c>
      <c r="F46" s="86" t="str">
        <f>'Datos Importados '!E46</f>
        <v>294184.10</v>
      </c>
      <c r="G46" s="86">
        <f>'Datos Importados '!F46</f>
        <v>367351.9</v>
      </c>
      <c r="H46" s="86">
        <f>'Datos Importados '!G46</f>
        <v>0</v>
      </c>
      <c r="I46" s="86">
        <f>'Datos Importados '!H46</f>
        <v>0</v>
      </c>
      <c r="J46" s="86">
        <f>'Datos Importados '!I46</f>
        <v>0</v>
      </c>
      <c r="K46" s="86">
        <f>'Datos Importados '!J46</f>
        <v>0</v>
      </c>
      <c r="L46" s="86">
        <f>'Datos Importados '!K46</f>
        <v>0</v>
      </c>
      <c r="M46" s="86">
        <f>'Datos Importados '!L46</f>
        <v>0</v>
      </c>
      <c r="N46" s="86">
        <f>'Datos Importados '!M46</f>
        <v>0</v>
      </c>
      <c r="O46" s="43">
        <f t="shared" si="2"/>
        <v>1369168.1</v>
      </c>
      <c r="P46" s="44"/>
      <c r="Q46" s="56" t="s">
        <v>58</v>
      </c>
      <c r="R46" s="85">
        <v>3099708</v>
      </c>
      <c r="S46" s="85">
        <v>8038325.59</v>
      </c>
      <c r="T46" s="85">
        <v>5156839.33</v>
      </c>
      <c r="U46" s="85">
        <v>6855708.430000001</v>
      </c>
      <c r="V46" s="85">
        <v>6358125.83</v>
      </c>
      <c r="W46" s="85">
        <v>5142374.569999999</v>
      </c>
      <c r="X46" s="85">
        <f t="shared" si="3"/>
        <v>1369168.1</v>
      </c>
    </row>
    <row r="47" spans="2:24" ht="12.75">
      <c r="B47" s="19" t="s">
        <v>59</v>
      </c>
      <c r="C47" s="86">
        <f>'Datos Importados '!B47</f>
        <v>123210.43</v>
      </c>
      <c r="D47" s="86">
        <f>'Datos Importados '!C47</f>
        <v>109996.54</v>
      </c>
      <c r="E47" s="86">
        <f>'Datos Importados '!D47</f>
        <v>116603</v>
      </c>
      <c r="F47" s="86" t="str">
        <f>'Datos Importados '!E47</f>
        <v>126107.63</v>
      </c>
      <c r="G47" s="86">
        <f>'Datos Importados '!F47</f>
        <v>0</v>
      </c>
      <c r="H47" s="86">
        <f>'Datos Importados '!G47</f>
        <v>0</v>
      </c>
      <c r="I47" s="86">
        <f>'Datos Importados '!H47</f>
        <v>0</v>
      </c>
      <c r="J47" s="86">
        <f>'Datos Importados '!I47</f>
        <v>0</v>
      </c>
      <c r="K47" s="86">
        <f>'Datos Importados '!J47</f>
        <v>0</v>
      </c>
      <c r="L47" s="86">
        <f>'Datos Importados '!K47</f>
        <v>0</v>
      </c>
      <c r="M47" s="86">
        <f>'Datos Importados '!L47</f>
        <v>0</v>
      </c>
      <c r="N47" s="86">
        <f>'Datos Importados '!M47</f>
        <v>0</v>
      </c>
      <c r="O47" s="43">
        <f t="shared" si="2"/>
        <v>349809.97</v>
      </c>
      <c r="P47" s="44"/>
      <c r="Q47" s="56" t="s">
        <v>59</v>
      </c>
      <c r="R47" s="85">
        <v>648516</v>
      </c>
      <c r="S47" s="85">
        <v>583931.2</v>
      </c>
      <c r="T47" s="85">
        <v>464533.3</v>
      </c>
      <c r="U47" s="85">
        <v>1864317.6</v>
      </c>
      <c r="V47" s="85">
        <v>945848.45</v>
      </c>
      <c r="W47" s="85">
        <v>1580060.0399999998</v>
      </c>
      <c r="X47" s="85">
        <f t="shared" si="3"/>
        <v>349809.97</v>
      </c>
    </row>
    <row r="48" spans="2:24" ht="12.75">
      <c r="B48" s="19" t="s">
        <v>60</v>
      </c>
      <c r="C48" s="86">
        <f>'Datos Importados '!B48</f>
        <v>645503.03</v>
      </c>
      <c r="D48" s="86">
        <f>'Datos Importados '!C48</f>
        <v>145277.04</v>
      </c>
      <c r="E48" s="86">
        <f>'Datos Importados '!D48</f>
        <v>1623283</v>
      </c>
      <c r="F48" s="86" t="str">
        <f>'Datos Importados '!E48</f>
        <v>1534680.73</v>
      </c>
      <c r="G48" s="86">
        <f>'Datos Importados '!F48</f>
        <v>1028002.68</v>
      </c>
      <c r="H48" s="86">
        <f>'Datos Importados '!G48</f>
        <v>0</v>
      </c>
      <c r="I48" s="86">
        <f>'Datos Importados '!H48</f>
        <v>0</v>
      </c>
      <c r="J48" s="86">
        <f>'Datos Importados '!I48</f>
        <v>0</v>
      </c>
      <c r="K48" s="86">
        <f>'Datos Importados '!J48</f>
        <v>0</v>
      </c>
      <c r="L48" s="86">
        <f>'Datos Importados '!K48</f>
        <v>0</v>
      </c>
      <c r="M48" s="86">
        <f>'Datos Importados '!L48</f>
        <v>0</v>
      </c>
      <c r="N48" s="86">
        <f>'Datos Importados '!M48</f>
        <v>0</v>
      </c>
      <c r="O48" s="43">
        <f t="shared" si="2"/>
        <v>3442065.75</v>
      </c>
      <c r="P48" s="44"/>
      <c r="Q48" s="56" t="s">
        <v>60</v>
      </c>
      <c r="R48" s="85">
        <v>12129700</v>
      </c>
      <c r="S48" s="85">
        <v>10687316.85</v>
      </c>
      <c r="T48" s="85">
        <v>6338953.79</v>
      </c>
      <c r="U48" s="85">
        <v>11165200.59</v>
      </c>
      <c r="V48" s="85">
        <v>9508427.84</v>
      </c>
      <c r="W48" s="85">
        <v>13971681.419999998</v>
      </c>
      <c r="X48" s="85">
        <f t="shared" si="3"/>
        <v>3442065.75</v>
      </c>
    </row>
    <row r="49" spans="2:24" ht="12.75">
      <c r="B49" s="23" t="s">
        <v>61</v>
      </c>
      <c r="C49" s="87">
        <f>'Datos Importados '!B49</f>
        <v>1642868.75</v>
      </c>
      <c r="D49" s="87">
        <f>'Datos Importados '!C49</f>
        <v>1582138.08</v>
      </c>
      <c r="E49" s="87">
        <f>'Datos Importados '!D49</f>
        <v>3036031.67</v>
      </c>
      <c r="F49" s="87" t="str">
        <f>'Datos Importados '!E49</f>
        <v>2861958.95</v>
      </c>
      <c r="G49" s="87">
        <f>'Datos Importados '!F49</f>
        <v>2343928.63</v>
      </c>
      <c r="H49" s="87">
        <f>'Datos Importados '!G49</f>
        <v>0</v>
      </c>
      <c r="I49" s="87">
        <f>'Datos Importados '!H49</f>
        <v>0</v>
      </c>
      <c r="J49" s="87">
        <f>'Datos Importados '!I49</f>
        <v>0</v>
      </c>
      <c r="K49" s="87">
        <f>'Datos Importados '!J49</f>
        <v>0</v>
      </c>
      <c r="L49" s="87">
        <f>'Datos Importados '!K49</f>
        <v>0</v>
      </c>
      <c r="M49" s="87">
        <f>'Datos Importados '!L49</f>
        <v>0</v>
      </c>
      <c r="N49" s="87">
        <f>'Datos Importados '!M49</f>
        <v>0</v>
      </c>
      <c r="O49" s="88">
        <f>SUM(O45:O48)</f>
        <v>8604967.13</v>
      </c>
      <c r="P49" s="44"/>
      <c r="Q49" s="60" t="s">
        <v>61</v>
      </c>
      <c r="R49" s="89">
        <v>21647181.55</v>
      </c>
      <c r="S49" s="89">
        <v>24662889.64</v>
      </c>
      <c r="T49" s="89">
        <v>15398125.89</v>
      </c>
      <c r="U49" s="89">
        <v>26390464.67</v>
      </c>
      <c r="V49" s="89">
        <v>23978067.29</v>
      </c>
      <c r="W49" s="89">
        <v>29968005.849999998</v>
      </c>
      <c r="X49" s="89">
        <f t="shared" si="3"/>
        <v>8604967.13</v>
      </c>
    </row>
    <row r="50" spans="2:24" ht="12.75">
      <c r="B50" s="27" t="s">
        <v>62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 t="s">
        <v>0</v>
      </c>
      <c r="P50" s="44"/>
      <c r="Q50" s="27" t="s">
        <v>62</v>
      </c>
      <c r="S50" s="91" t="s">
        <v>0</v>
      </c>
      <c r="T50" s="91"/>
      <c r="U50" s="91"/>
      <c r="V50" s="91"/>
      <c r="W50" s="91"/>
      <c r="X50" s="91"/>
    </row>
    <row r="51" spans="2:24" ht="12.75">
      <c r="B51" s="30" t="s">
        <v>63</v>
      </c>
      <c r="C51" s="92">
        <f>'Datos Importados '!B51</f>
        <v>239551.03</v>
      </c>
      <c r="D51" s="92">
        <f>'Datos Importados '!C51</f>
        <v>252298.04</v>
      </c>
      <c r="E51" s="92">
        <f>'Datos Importados '!D51</f>
        <v>277462.27</v>
      </c>
      <c r="F51" s="92" t="str">
        <f>'Datos Importados '!E51</f>
        <v>279659.95</v>
      </c>
      <c r="G51" s="92">
        <f>'Datos Importados '!F51</f>
        <v>310905.72</v>
      </c>
      <c r="H51" s="92">
        <f>'Datos Importados '!G51</f>
        <v>0</v>
      </c>
      <c r="I51" s="92">
        <f>'Datos Importados '!H51</f>
        <v>0</v>
      </c>
      <c r="J51" s="92">
        <f>'Datos Importados '!I51</f>
        <v>0</v>
      </c>
      <c r="K51" s="92">
        <f>'Datos Importados '!J51</f>
        <v>0</v>
      </c>
      <c r="L51" s="92">
        <f>'Datos Importados '!K51</f>
        <v>0</v>
      </c>
      <c r="M51" s="92">
        <f>'Datos Importados '!L51</f>
        <v>0</v>
      </c>
      <c r="N51" s="92">
        <f>'Datos Importados '!M51</f>
        <v>0</v>
      </c>
      <c r="O51" s="84">
        <f t="shared" si="2"/>
        <v>1080217.06</v>
      </c>
      <c r="P51" s="44"/>
      <c r="Q51" s="54" t="s">
        <v>63</v>
      </c>
      <c r="R51" s="84">
        <v>3024263.29</v>
      </c>
      <c r="S51" s="84">
        <v>2468047.6811235542</v>
      </c>
      <c r="T51" s="84">
        <v>3384239.7299999995</v>
      </c>
      <c r="U51" s="84">
        <v>3910462.74</v>
      </c>
      <c r="V51" s="84">
        <v>4068296.1700000004</v>
      </c>
      <c r="W51" s="84">
        <v>3748199.690000001</v>
      </c>
      <c r="X51" s="84">
        <f t="shared" si="3"/>
        <v>1080217.06</v>
      </c>
    </row>
    <row r="52" spans="2:24" ht="12.75">
      <c r="B52" s="19" t="s">
        <v>64</v>
      </c>
      <c r="C52" s="93">
        <f>'Datos Importados '!B52</f>
        <v>260137.28</v>
      </c>
      <c r="D52" s="93">
        <f>'Datos Importados '!C52</f>
        <v>248439.83</v>
      </c>
      <c r="E52" s="93">
        <f>'Datos Importados '!D52</f>
        <v>248439.83</v>
      </c>
      <c r="F52" s="93" t="str">
        <f>'Datos Importados '!E52</f>
        <v>247917.73</v>
      </c>
      <c r="G52" s="93">
        <f>'Datos Importados '!F52</f>
        <v>248178.78</v>
      </c>
      <c r="H52" s="93">
        <f>'Datos Importados '!G52</f>
        <v>0</v>
      </c>
      <c r="I52" s="93">
        <f>'Datos Importados '!H52</f>
        <v>0</v>
      </c>
      <c r="J52" s="93">
        <f>'Datos Importados '!I52</f>
        <v>0</v>
      </c>
      <c r="K52" s="93">
        <f>'Datos Importados '!J52</f>
        <v>0</v>
      </c>
      <c r="L52" s="93">
        <f>'Datos Importados '!K52</f>
        <v>0</v>
      </c>
      <c r="M52" s="93">
        <f>'Datos Importados '!L52</f>
        <v>0</v>
      </c>
      <c r="N52" s="93">
        <f>'Datos Importados '!M52</f>
        <v>0</v>
      </c>
      <c r="O52" s="43">
        <f t="shared" si="2"/>
        <v>1005195.72</v>
      </c>
      <c r="P52" s="44"/>
      <c r="Q52" s="56" t="s">
        <v>64</v>
      </c>
      <c r="R52" s="43">
        <v>4996647.22</v>
      </c>
      <c r="S52" s="43">
        <v>3286603.47</v>
      </c>
      <c r="T52" s="43">
        <v>2236253.9099999997</v>
      </c>
      <c r="U52" s="43">
        <v>3337265.19</v>
      </c>
      <c r="V52" s="43">
        <v>4843113.27</v>
      </c>
      <c r="W52" s="43">
        <v>3477216.62</v>
      </c>
      <c r="X52" s="43">
        <f t="shared" si="3"/>
        <v>1005195.72</v>
      </c>
    </row>
    <row r="53" spans="2:24" ht="12.75">
      <c r="B53" s="19" t="s">
        <v>65</v>
      </c>
      <c r="C53" s="93">
        <f>'Datos Importados '!B53</f>
        <v>0</v>
      </c>
      <c r="D53" s="93">
        <f>'Datos Importados '!C53</f>
        <v>0</v>
      </c>
      <c r="E53" s="93">
        <f>'Datos Importados '!D53</f>
        <v>0</v>
      </c>
      <c r="F53" s="93" t="str">
        <f>'Datos Importados '!E53</f>
        <v>0.00</v>
      </c>
      <c r="G53" s="93">
        <f>'Datos Importados '!F53</f>
        <v>0</v>
      </c>
      <c r="H53" s="93">
        <f>'Datos Importados '!G53</f>
        <v>0</v>
      </c>
      <c r="I53" s="93">
        <f>'Datos Importados '!H53</f>
        <v>0</v>
      </c>
      <c r="J53" s="93">
        <f>'Datos Importados '!I53</f>
        <v>0</v>
      </c>
      <c r="K53" s="93">
        <f>'Datos Importados '!J53</f>
        <v>0</v>
      </c>
      <c r="L53" s="93">
        <f>'Datos Importados '!K53</f>
        <v>0</v>
      </c>
      <c r="M53" s="93">
        <f>'Datos Importados '!L53</f>
        <v>0</v>
      </c>
      <c r="N53" s="93">
        <f>'Datos Importados '!M53</f>
        <v>0</v>
      </c>
      <c r="O53" s="43">
        <f t="shared" si="2"/>
        <v>0</v>
      </c>
      <c r="P53" s="44"/>
      <c r="Q53" s="56" t="s">
        <v>65</v>
      </c>
      <c r="R53" s="43"/>
      <c r="S53" s="43">
        <v>845.5</v>
      </c>
      <c r="T53" s="43">
        <v>12728.830000000002</v>
      </c>
      <c r="U53" s="43">
        <v>26500</v>
      </c>
      <c r="V53" s="43">
        <v>0</v>
      </c>
      <c r="W53" s="43">
        <v>0</v>
      </c>
      <c r="X53" s="43">
        <f t="shared" si="3"/>
        <v>0</v>
      </c>
    </row>
    <row r="54" spans="2:24" ht="12.75">
      <c r="B54" s="19" t="s">
        <v>66</v>
      </c>
      <c r="C54" s="93">
        <f>'Datos Importados '!B54</f>
        <v>202602.04</v>
      </c>
      <c r="D54" s="93">
        <f>'Datos Importados '!C54</f>
        <v>317331.96</v>
      </c>
      <c r="E54" s="93">
        <f>'Datos Importados '!D54</f>
        <v>282859.16</v>
      </c>
      <c r="F54" s="93" t="str">
        <f>'Datos Importados '!E54</f>
        <v>257755.20</v>
      </c>
      <c r="G54" s="93">
        <f>'Datos Importados '!F54</f>
        <v>471762.59</v>
      </c>
      <c r="H54" s="93">
        <f>'Datos Importados '!G54</f>
        <v>0</v>
      </c>
      <c r="I54" s="93">
        <f>'Datos Importados '!H54</f>
        <v>0</v>
      </c>
      <c r="J54" s="93">
        <f>'Datos Importados '!I54</f>
        <v>0</v>
      </c>
      <c r="K54" s="93">
        <f>'Datos Importados '!J54</f>
        <v>0</v>
      </c>
      <c r="L54" s="93">
        <f>'Datos Importados '!K54</f>
        <v>0</v>
      </c>
      <c r="M54" s="93">
        <f>'Datos Importados '!L54</f>
        <v>0</v>
      </c>
      <c r="N54" s="93">
        <f>'Datos Importados '!M54</f>
        <v>0</v>
      </c>
      <c r="O54" s="43">
        <f t="shared" si="2"/>
        <v>1274555.75</v>
      </c>
      <c r="P54" s="44"/>
      <c r="Q54" s="56" t="s">
        <v>66</v>
      </c>
      <c r="R54" s="43">
        <v>545983.67</v>
      </c>
      <c r="S54" s="43">
        <v>3422763.9000000004</v>
      </c>
      <c r="T54" s="43">
        <v>3155937.29</v>
      </c>
      <c r="U54" s="43">
        <v>6207330.42</v>
      </c>
      <c r="V54" s="43">
        <v>4546936.7</v>
      </c>
      <c r="W54" s="43">
        <v>4448814.93</v>
      </c>
      <c r="X54" s="43">
        <f t="shared" si="3"/>
        <v>1274555.75</v>
      </c>
    </row>
    <row r="55" spans="2:24" ht="12.75">
      <c r="B55" s="23" t="s">
        <v>67</v>
      </c>
      <c r="C55" s="94">
        <f>'Datos Importados '!B55</f>
        <v>702290.35</v>
      </c>
      <c r="D55" s="94">
        <f>'Datos Importados '!C55</f>
        <v>818069.83</v>
      </c>
      <c r="E55" s="94">
        <f>'Datos Importados '!D55</f>
        <v>808761.26</v>
      </c>
      <c r="F55" s="94" t="str">
        <f>'Datos Importados '!E55</f>
        <v>785332.88</v>
      </c>
      <c r="G55" s="94">
        <f>'Datos Importados '!F55</f>
        <v>1030847.09</v>
      </c>
      <c r="H55" s="94">
        <f>'Datos Importados '!G55</f>
        <v>0</v>
      </c>
      <c r="I55" s="94">
        <f>'Datos Importados '!H55</f>
        <v>0</v>
      </c>
      <c r="J55" s="94">
        <f>'Datos Importados '!I55</f>
        <v>0</v>
      </c>
      <c r="K55" s="94">
        <f>'Datos Importados '!J55</f>
        <v>0</v>
      </c>
      <c r="L55" s="94">
        <f>'Datos Importados '!K55</f>
        <v>0</v>
      </c>
      <c r="M55" s="94">
        <f>'Datos Importados '!L55</f>
        <v>0</v>
      </c>
      <c r="N55" s="94">
        <f>'Datos Importados '!M55</f>
        <v>0</v>
      </c>
      <c r="O55" s="95">
        <f t="shared" si="2"/>
        <v>3359968.53</v>
      </c>
      <c r="P55" s="44"/>
      <c r="Q55" s="60" t="s">
        <v>67</v>
      </c>
      <c r="R55" s="96">
        <v>8566894.18</v>
      </c>
      <c r="S55" s="96">
        <v>9178260.551123554</v>
      </c>
      <c r="T55" s="96">
        <v>8789159.760000002</v>
      </c>
      <c r="U55" s="96">
        <v>13481558.350000001</v>
      </c>
      <c r="V55" s="96">
        <v>13458346.14</v>
      </c>
      <c r="W55" s="96">
        <v>11674231.240000002</v>
      </c>
      <c r="X55" s="96">
        <f t="shared" si="3"/>
        <v>3359968.53</v>
      </c>
    </row>
    <row r="56" spans="2:24" ht="12.75">
      <c r="B56" s="27" t="s">
        <v>68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44"/>
      <c r="Q56" s="27" t="s">
        <v>68</v>
      </c>
      <c r="S56" s="91"/>
      <c r="T56" s="91"/>
      <c r="U56" s="91"/>
      <c r="V56" s="91"/>
      <c r="W56" s="91"/>
      <c r="X56" s="91"/>
    </row>
    <row r="57" spans="2:24" ht="12.75">
      <c r="B57" s="30" t="s">
        <v>69</v>
      </c>
      <c r="C57" s="83">
        <f>'Datos Importados '!B57</f>
        <v>623415.99</v>
      </c>
      <c r="D57" s="83">
        <f>'Datos Importados '!C57</f>
        <v>631908.08</v>
      </c>
      <c r="E57" s="83">
        <f>'Datos Importados '!D57</f>
        <v>600068.91</v>
      </c>
      <c r="F57" s="83" t="str">
        <f>'Datos Importados '!E57</f>
        <v>646429.23</v>
      </c>
      <c r="G57" s="83">
        <f>'Datos Importados '!F57</f>
        <v>729517.3</v>
      </c>
      <c r="H57" s="83">
        <f>'Datos Importados '!G57</f>
        <v>0</v>
      </c>
      <c r="I57" s="83">
        <f>'Datos Importados '!H57</f>
        <v>0</v>
      </c>
      <c r="J57" s="83">
        <f>'Datos Importados '!I57</f>
        <v>0</v>
      </c>
      <c r="K57" s="83">
        <f>'Datos Importados '!J57</f>
        <v>0</v>
      </c>
      <c r="L57" s="83">
        <f>'Datos Importados '!K57</f>
        <v>0</v>
      </c>
      <c r="M57" s="83">
        <f>'Datos Importados '!L57</f>
        <v>0</v>
      </c>
      <c r="N57" s="83">
        <f>'Datos Importados '!M57</f>
        <v>0</v>
      </c>
      <c r="O57" s="84">
        <f t="shared" si="2"/>
        <v>2584910.2800000003</v>
      </c>
      <c r="P57" s="44"/>
      <c r="Q57" s="54" t="s">
        <v>69</v>
      </c>
      <c r="R57" s="84">
        <v>4288137.24</v>
      </c>
      <c r="S57" s="84">
        <v>4246498.67</v>
      </c>
      <c r="T57" s="84">
        <v>5032983.28</v>
      </c>
      <c r="U57" s="84">
        <v>6390339.18</v>
      </c>
      <c r="V57" s="84">
        <v>6530149.83</v>
      </c>
      <c r="W57" s="84">
        <v>6868844.000000001</v>
      </c>
      <c r="X57" s="84">
        <f t="shared" si="3"/>
        <v>2584910.2800000003</v>
      </c>
    </row>
    <row r="58" spans="2:24" ht="12.75">
      <c r="B58" s="19" t="s">
        <v>70</v>
      </c>
      <c r="C58" s="86">
        <f>'Datos Importados '!B58</f>
        <v>20000</v>
      </c>
      <c r="D58" s="86">
        <f>'Datos Importados '!C58</f>
        <v>20000</v>
      </c>
      <c r="E58" s="86">
        <f>'Datos Importados '!D58</f>
        <v>20000</v>
      </c>
      <c r="F58" s="86" t="str">
        <f>'Datos Importados '!E58</f>
        <v>20000.00</v>
      </c>
      <c r="G58" s="86">
        <f>'Datos Importados '!F58</f>
        <v>20000</v>
      </c>
      <c r="H58" s="86">
        <f>'Datos Importados '!G58</f>
        <v>0</v>
      </c>
      <c r="I58" s="86">
        <f>'Datos Importados '!H58</f>
        <v>0</v>
      </c>
      <c r="J58" s="86">
        <f>'Datos Importados '!I58</f>
        <v>0</v>
      </c>
      <c r="K58" s="86">
        <f>'Datos Importados '!J58</f>
        <v>0</v>
      </c>
      <c r="L58" s="86">
        <f>'Datos Importados '!K58</f>
        <v>0</v>
      </c>
      <c r="M58" s="86">
        <f>'Datos Importados '!L58</f>
        <v>0</v>
      </c>
      <c r="N58" s="86">
        <f>'Datos Importados '!M58</f>
        <v>0</v>
      </c>
      <c r="O58" s="43">
        <f t="shared" si="2"/>
        <v>80000</v>
      </c>
      <c r="P58" s="44"/>
      <c r="Q58" s="56" t="s">
        <v>70</v>
      </c>
      <c r="R58" s="43"/>
      <c r="S58" s="43">
        <v>241614.21000000002</v>
      </c>
      <c r="T58" s="43">
        <v>274687.23</v>
      </c>
      <c r="U58" s="43">
        <v>142017.59</v>
      </c>
      <c r="V58" s="43">
        <v>263729.29000000004</v>
      </c>
      <c r="W58" s="43">
        <v>213774.23</v>
      </c>
      <c r="X58" s="43">
        <f t="shared" si="3"/>
        <v>80000</v>
      </c>
    </row>
    <row r="59" spans="2:24" ht="12.75">
      <c r="B59" s="19" t="s">
        <v>71</v>
      </c>
      <c r="C59" s="86">
        <f>'Datos Importados '!B59</f>
        <v>16711.72</v>
      </c>
      <c r="D59" s="86">
        <f>'Datos Importados '!C59</f>
        <v>5233.12</v>
      </c>
      <c r="E59" s="86">
        <f>'Datos Importados '!D59</f>
        <v>5242.71</v>
      </c>
      <c r="F59" s="86" t="str">
        <f>'Datos Importados '!E59</f>
        <v>8226.04</v>
      </c>
      <c r="G59" s="86">
        <f>'Datos Importados '!F59</f>
        <v>3980.05</v>
      </c>
      <c r="H59" s="86">
        <f>'Datos Importados '!G59</f>
        <v>0</v>
      </c>
      <c r="I59" s="86">
        <f>'Datos Importados '!H59</f>
        <v>0</v>
      </c>
      <c r="J59" s="86">
        <f>'Datos Importados '!I59</f>
        <v>0</v>
      </c>
      <c r="K59" s="86">
        <f>'Datos Importados '!J59</f>
        <v>0</v>
      </c>
      <c r="L59" s="86">
        <f>'Datos Importados '!K59</f>
        <v>0</v>
      </c>
      <c r="M59" s="86">
        <f>'Datos Importados '!L59</f>
        <v>0</v>
      </c>
      <c r="N59" s="86">
        <f>'Datos Importados '!M59</f>
        <v>0</v>
      </c>
      <c r="O59" s="43">
        <f t="shared" si="2"/>
        <v>31167.600000000002</v>
      </c>
      <c r="P59" s="44"/>
      <c r="Q59" s="56" t="s">
        <v>71</v>
      </c>
      <c r="R59" s="43">
        <v>70000</v>
      </c>
      <c r="S59" s="43">
        <v>34876.94</v>
      </c>
      <c r="T59" s="43">
        <v>59528.94</v>
      </c>
      <c r="U59" s="43">
        <v>54254.259999999995</v>
      </c>
      <c r="V59" s="43">
        <v>53391.20999999999</v>
      </c>
      <c r="W59" s="43">
        <v>73537.51</v>
      </c>
      <c r="X59" s="43">
        <f t="shared" si="3"/>
        <v>31167.600000000002</v>
      </c>
    </row>
    <row r="60" spans="2:24" ht="12.75">
      <c r="B60" s="23" t="s">
        <v>72</v>
      </c>
      <c r="C60" s="87">
        <f>'Datos Importados '!B60</f>
        <v>429431.29</v>
      </c>
      <c r="D60" s="87">
        <f>'Datos Importados '!C60</f>
        <v>336133.03</v>
      </c>
      <c r="E60" s="87">
        <f>'Datos Importados '!D60</f>
        <v>371819.47</v>
      </c>
      <c r="F60" s="87" t="str">
        <f>'Datos Importados '!E60</f>
        <v>361638.22</v>
      </c>
      <c r="G60" s="87">
        <f>'Datos Importados '!F60</f>
        <v>459240.94</v>
      </c>
      <c r="H60" s="87">
        <f>'Datos Importados '!G60</f>
        <v>0</v>
      </c>
      <c r="I60" s="87">
        <f>'Datos Importados '!H60</f>
        <v>0</v>
      </c>
      <c r="J60" s="87">
        <f>'Datos Importados '!I60</f>
        <v>0</v>
      </c>
      <c r="K60" s="87">
        <f>'Datos Importados '!J60</f>
        <v>0</v>
      </c>
      <c r="L60" s="87">
        <f>'Datos Importados '!K60</f>
        <v>0</v>
      </c>
      <c r="M60" s="87">
        <f>'Datos Importados '!L60</f>
        <v>0</v>
      </c>
      <c r="N60" s="87">
        <f>'Datos Importados '!M60</f>
        <v>0</v>
      </c>
      <c r="O60" s="95">
        <f t="shared" si="2"/>
        <v>1596624.73</v>
      </c>
      <c r="P60" s="44"/>
      <c r="Q60" s="60" t="s">
        <v>72</v>
      </c>
      <c r="R60" s="95">
        <v>703944.71</v>
      </c>
      <c r="S60" s="95">
        <v>3233773.49</v>
      </c>
      <c r="T60" s="95">
        <v>3814811.4300000006</v>
      </c>
      <c r="U60" s="95">
        <v>4811983.84</v>
      </c>
      <c r="V60" s="95">
        <v>4386936.7</v>
      </c>
      <c r="W60" s="95">
        <v>4588188.510000001</v>
      </c>
      <c r="X60" s="95">
        <f t="shared" si="3"/>
        <v>1596624.73</v>
      </c>
    </row>
    <row r="61" spans="2:24" ht="12.75">
      <c r="B61" s="27" t="s">
        <v>73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1"/>
      <c r="P61" s="44"/>
      <c r="Q61" s="27" t="s">
        <v>73</v>
      </c>
      <c r="S61" s="91"/>
      <c r="T61" s="91"/>
      <c r="U61" s="91"/>
      <c r="V61" s="91"/>
      <c r="W61" s="91"/>
      <c r="X61" s="91"/>
    </row>
    <row r="62" spans="2:24" ht="12.75">
      <c r="B62" s="30" t="s">
        <v>74</v>
      </c>
      <c r="C62" s="92">
        <f>'Datos Importados '!B62</f>
        <v>425377</v>
      </c>
      <c r="D62" s="92">
        <f>'Datos Importados '!C62</f>
        <v>380157</v>
      </c>
      <c r="E62" s="92">
        <f>'Datos Importados '!D62</f>
        <v>381021</v>
      </c>
      <c r="F62" s="92" t="str">
        <f>'Datos Importados '!E62</f>
        <v>480615.00</v>
      </c>
      <c r="G62" s="92">
        <f>'Datos Importados '!F62</f>
        <v>290516</v>
      </c>
      <c r="H62" s="92">
        <f>'Datos Importados '!G62</f>
        <v>0</v>
      </c>
      <c r="I62" s="92">
        <f>'Datos Importados '!H62</f>
        <v>0</v>
      </c>
      <c r="J62" s="92">
        <f>'Datos Importados '!I62</f>
        <v>0</v>
      </c>
      <c r="K62" s="92">
        <f>'Datos Importados '!J62</f>
        <v>0</v>
      </c>
      <c r="L62" s="92">
        <f>'Datos Importados '!K62</f>
        <v>0</v>
      </c>
      <c r="M62" s="92">
        <f>'Datos Importados '!L62</f>
        <v>0</v>
      </c>
      <c r="N62" s="92">
        <f>'Datos Importados '!M62</f>
        <v>0</v>
      </c>
      <c r="O62" s="84">
        <f>SUM(C62:N62)</f>
        <v>1477071</v>
      </c>
      <c r="P62" s="44"/>
      <c r="Q62" s="54" t="s">
        <v>74</v>
      </c>
      <c r="R62" s="84">
        <v>12235968</v>
      </c>
      <c r="S62" s="84">
        <v>4263304</v>
      </c>
      <c r="T62" s="84">
        <v>4564662.5</v>
      </c>
      <c r="U62" s="84">
        <v>4620536</v>
      </c>
      <c r="V62" s="84">
        <v>4442361</v>
      </c>
      <c r="W62" s="84">
        <v>4712470</v>
      </c>
      <c r="X62" s="84">
        <f t="shared" si="3"/>
        <v>1477071</v>
      </c>
    </row>
    <row r="63" spans="2:24" ht="12.75">
      <c r="B63" s="19" t="s">
        <v>75</v>
      </c>
      <c r="C63" s="86">
        <f>'Datos Importados '!B63</f>
        <v>4103307.24</v>
      </c>
      <c r="D63" s="86">
        <f>'Datos Importados '!C63</f>
        <v>3740573.04</v>
      </c>
      <c r="E63" s="86">
        <f>'Datos Importados '!D63</f>
        <v>3839792.85</v>
      </c>
      <c r="F63" s="86" t="str">
        <f>'Datos Importados '!E63</f>
        <v>4555753.00</v>
      </c>
      <c r="G63" s="86">
        <f>'Datos Importados '!F63</f>
        <v>2423535.44</v>
      </c>
      <c r="H63" s="86">
        <f>'Datos Importados '!G63</f>
        <v>0</v>
      </c>
      <c r="I63" s="86">
        <f>'Datos Importados '!H63</f>
        <v>0</v>
      </c>
      <c r="J63" s="86">
        <f>'Datos Importados '!I63</f>
        <v>0</v>
      </c>
      <c r="K63" s="86">
        <f>'Datos Importados '!J63</f>
        <v>0</v>
      </c>
      <c r="L63" s="86">
        <f>'Datos Importados '!K63</f>
        <v>0</v>
      </c>
      <c r="M63" s="86">
        <f>'Datos Importados '!L63</f>
        <v>0</v>
      </c>
      <c r="N63" s="86">
        <f>'Datos Importados '!M63</f>
        <v>0</v>
      </c>
      <c r="O63" s="43">
        <f aca="true" t="shared" si="4" ref="O63:O70">SUM(C63:N63)</f>
        <v>14107208.57</v>
      </c>
      <c r="P63" s="44"/>
      <c r="Q63" s="56" t="s">
        <v>75</v>
      </c>
      <c r="R63" s="43">
        <v>27872100</v>
      </c>
      <c r="S63" s="43">
        <v>33194893.74</v>
      </c>
      <c r="T63" s="43">
        <v>36086342</v>
      </c>
      <c r="U63" s="43">
        <v>43537192</v>
      </c>
      <c r="V63" s="43">
        <v>41761607.05</v>
      </c>
      <c r="W63" s="43">
        <v>47071875.56</v>
      </c>
      <c r="X63" s="43">
        <f t="shared" si="3"/>
        <v>14107208.57</v>
      </c>
    </row>
    <row r="64" spans="2:24" ht="12.75">
      <c r="B64" s="19" t="s">
        <v>76</v>
      </c>
      <c r="C64" s="93">
        <f>'Datos Importados '!B64</f>
        <v>1000381.05</v>
      </c>
      <c r="D64" s="93">
        <f>'Datos Importados '!C64</f>
        <v>852265.27</v>
      </c>
      <c r="E64" s="93">
        <f>'Datos Importados '!D64</f>
        <v>799086.58</v>
      </c>
      <c r="F64" s="93" t="str">
        <f>'Datos Importados '!E64</f>
        <v>1147293.77</v>
      </c>
      <c r="G64" s="93">
        <f>'Datos Importados '!F64</f>
        <v>537206.9</v>
      </c>
      <c r="H64" s="93">
        <f>'Datos Importados '!G64</f>
        <v>0</v>
      </c>
      <c r="I64" s="93">
        <f>'Datos Importados '!H64</f>
        <v>0</v>
      </c>
      <c r="J64" s="93">
        <f>'Datos Importados '!I64</f>
        <v>0</v>
      </c>
      <c r="K64" s="93">
        <f>'Datos Importados '!J64</f>
        <v>0</v>
      </c>
      <c r="L64" s="93">
        <f>'Datos Importados '!K64</f>
        <v>0</v>
      </c>
      <c r="M64" s="93">
        <f>'Datos Importados '!L64</f>
        <v>0</v>
      </c>
      <c r="N64" s="93">
        <f>'Datos Importados '!M64</f>
        <v>0</v>
      </c>
      <c r="O64" s="43">
        <f t="shared" si="4"/>
        <v>3188939.8</v>
      </c>
      <c r="P64" s="44"/>
      <c r="Q64" s="56" t="s">
        <v>76</v>
      </c>
      <c r="R64" s="43">
        <v>6148800</v>
      </c>
      <c r="S64" s="43">
        <v>7576349.970000001</v>
      </c>
      <c r="T64" s="43">
        <v>7907522</v>
      </c>
      <c r="U64" s="43">
        <v>9035685</v>
      </c>
      <c r="V64" s="43">
        <v>9075029</v>
      </c>
      <c r="W64" s="43">
        <v>9879406.779999997</v>
      </c>
      <c r="X64" s="43">
        <f t="shared" si="3"/>
        <v>3188939.8</v>
      </c>
    </row>
    <row r="65" spans="2:24" ht="12.75">
      <c r="B65" s="19" t="s">
        <v>77</v>
      </c>
      <c r="C65" s="93">
        <f>'Datos Importados '!B65</f>
        <v>16668005.27</v>
      </c>
      <c r="D65" s="93">
        <f>'Datos Importados '!C65</f>
        <v>16683144.94</v>
      </c>
      <c r="E65" s="93">
        <f>'Datos Importados '!D65</f>
        <v>16563809.19</v>
      </c>
      <c r="F65" s="93" t="str">
        <f>'Datos Importados '!E65</f>
        <v>16956235.60</v>
      </c>
      <c r="G65" s="93">
        <f>'Datos Importados '!F65</f>
        <v>18109022.48</v>
      </c>
      <c r="H65" s="93">
        <f>'Datos Importados '!G65</f>
        <v>0</v>
      </c>
      <c r="I65" s="93">
        <f>'Datos Importados '!H65</f>
        <v>0</v>
      </c>
      <c r="J65" s="93">
        <f>'Datos Importados '!I65</f>
        <v>0</v>
      </c>
      <c r="K65" s="93">
        <f>'Datos Importados '!J65</f>
        <v>0</v>
      </c>
      <c r="L65" s="93">
        <f>'Datos Importados '!K65</f>
        <v>0</v>
      </c>
      <c r="M65" s="93">
        <f>'Datos Importados '!L65</f>
        <v>0</v>
      </c>
      <c r="N65" s="93">
        <f>'Datos Importados '!M65</f>
        <v>0</v>
      </c>
      <c r="O65" s="43">
        <f>N65</f>
        <v>0</v>
      </c>
      <c r="P65" s="44"/>
      <c r="Q65" s="56" t="s">
        <v>77</v>
      </c>
      <c r="R65" s="43"/>
      <c r="S65" s="43">
        <v>11031099.9</v>
      </c>
      <c r="T65" s="43">
        <v>9057183</v>
      </c>
      <c r="U65" s="43">
        <v>13292948</v>
      </c>
      <c r="V65" s="43">
        <v>14731547</v>
      </c>
      <c r="W65" s="43">
        <v>16963519.27</v>
      </c>
      <c r="X65" s="43">
        <f t="shared" si="3"/>
        <v>0</v>
      </c>
    </row>
    <row r="66" spans="2:24" ht="12.75">
      <c r="B66" s="19" t="s">
        <v>78</v>
      </c>
      <c r="C66" s="86">
        <f>'Datos Importados '!B66</f>
        <v>3669418.37</v>
      </c>
      <c r="D66" s="86">
        <f>'Datos Importados '!C66</f>
        <v>3872742.08</v>
      </c>
      <c r="E66" s="86">
        <f>'Datos Importados '!D66</f>
        <v>3938973.44</v>
      </c>
      <c r="F66" s="86" t="str">
        <f>'Datos Importados '!E66</f>
        <v>1755673.67</v>
      </c>
      <c r="G66" s="86">
        <f>'Datos Importados '!F66</f>
        <v>3239507.6</v>
      </c>
      <c r="H66" s="86">
        <f>'Datos Importados '!G66</f>
        <v>0</v>
      </c>
      <c r="I66" s="86">
        <f>'Datos Importados '!H66</f>
        <v>0</v>
      </c>
      <c r="J66" s="86">
        <f>'Datos Importados '!I66</f>
        <v>0</v>
      </c>
      <c r="K66" s="86">
        <f>'Datos Importados '!J66</f>
        <v>0</v>
      </c>
      <c r="L66" s="86">
        <f>'Datos Importados '!K66</f>
        <v>0</v>
      </c>
      <c r="M66" s="86">
        <f>'Datos Importados '!L66</f>
        <v>0</v>
      </c>
      <c r="N66" s="86">
        <f>'Datos Importados '!M66</f>
        <v>0</v>
      </c>
      <c r="O66" s="43">
        <f t="shared" si="4"/>
        <v>14720641.489999998</v>
      </c>
      <c r="P66" s="44"/>
      <c r="Q66" s="56" t="s">
        <v>78</v>
      </c>
      <c r="R66" s="43">
        <v>27872100</v>
      </c>
      <c r="S66" s="43">
        <v>30600305.95</v>
      </c>
      <c r="T66" s="43">
        <v>32958932.02</v>
      </c>
      <c r="U66" s="43">
        <v>40870147.05</v>
      </c>
      <c r="V66" s="43">
        <v>39334689.99</v>
      </c>
      <c r="W66" s="43">
        <v>44362166.68000001</v>
      </c>
      <c r="X66" s="43">
        <f t="shared" si="3"/>
        <v>14720641.489999998</v>
      </c>
    </row>
    <row r="67" spans="2:24" ht="12.75">
      <c r="B67" s="19" t="s">
        <v>79</v>
      </c>
      <c r="C67" s="86">
        <f>'Datos Importados '!B67</f>
        <v>904918.83</v>
      </c>
      <c r="D67" s="86">
        <f>'Datos Importados '!C67</f>
        <v>85824.47</v>
      </c>
      <c r="E67" s="86">
        <f>'Datos Importados '!D67</f>
        <v>695537.06</v>
      </c>
      <c r="F67" s="86" t="str">
        <f>'Datos Importados '!E67</f>
        <v>484436.65</v>
      </c>
      <c r="G67" s="86">
        <f>'Datos Importados '!F67</f>
        <v>813118.05</v>
      </c>
      <c r="H67" s="86">
        <f>'Datos Importados '!G67</f>
        <v>0</v>
      </c>
      <c r="I67" s="86">
        <f>'Datos Importados '!H67</f>
        <v>0</v>
      </c>
      <c r="J67" s="86">
        <f>'Datos Importados '!I67</f>
        <v>0</v>
      </c>
      <c r="K67" s="86">
        <f>'Datos Importados '!J67</f>
        <v>0</v>
      </c>
      <c r="L67" s="86">
        <f>'Datos Importados '!K67</f>
        <v>0</v>
      </c>
      <c r="M67" s="86">
        <f>'Datos Importados '!L67</f>
        <v>0</v>
      </c>
      <c r="N67" s="86">
        <f>'Datos Importados '!M67</f>
        <v>0</v>
      </c>
      <c r="O67" s="43">
        <f t="shared" si="4"/>
        <v>2499398.41</v>
      </c>
      <c r="P67" s="44"/>
      <c r="Q67" s="56" t="s">
        <v>79</v>
      </c>
      <c r="R67" s="43">
        <v>6148800</v>
      </c>
      <c r="S67" s="43">
        <v>6659428.01</v>
      </c>
      <c r="T67" s="43">
        <v>6729351.59</v>
      </c>
      <c r="U67" s="43">
        <v>8307656.609999999</v>
      </c>
      <c r="V67" s="43">
        <v>8622784.76</v>
      </c>
      <c r="W67" s="43">
        <v>11860025.579999998</v>
      </c>
      <c r="X67" s="43">
        <f t="shared" si="3"/>
        <v>2499398.41</v>
      </c>
    </row>
    <row r="68" spans="2:24" ht="12.75">
      <c r="B68" s="19" t="s">
        <v>80</v>
      </c>
      <c r="C68" s="86">
        <f>'Datos Importados '!B68</f>
        <v>183334.45</v>
      </c>
      <c r="D68" s="86">
        <f>'Datos Importados '!C68</f>
        <v>192317.97</v>
      </c>
      <c r="E68" s="86">
        <f>'Datos Importados '!D68</f>
        <v>161106.31</v>
      </c>
      <c r="F68" s="86" t="str">
        <f>'Datos Importados '!E68</f>
        <v>83343.45</v>
      </c>
      <c r="G68" s="86">
        <f>'Datos Importados '!F68</f>
        <v>160267.35</v>
      </c>
      <c r="H68" s="86">
        <f>'Datos Importados '!G68</f>
        <v>0</v>
      </c>
      <c r="I68" s="86">
        <f>'Datos Importados '!H68</f>
        <v>0</v>
      </c>
      <c r="J68" s="86">
        <f>'Datos Importados '!I68</f>
        <v>0</v>
      </c>
      <c r="K68" s="86">
        <f>'Datos Importados '!J68</f>
        <v>0</v>
      </c>
      <c r="L68" s="86">
        <f>'Datos Importados '!K68</f>
        <v>0</v>
      </c>
      <c r="M68" s="86">
        <f>'Datos Importados '!L68</f>
        <v>0</v>
      </c>
      <c r="N68" s="86">
        <f>'Datos Importados '!M68</f>
        <v>0</v>
      </c>
      <c r="O68" s="43">
        <f t="shared" si="4"/>
        <v>697026.0800000001</v>
      </c>
      <c r="P68" s="44"/>
      <c r="Q68" s="56" t="s">
        <v>80</v>
      </c>
      <c r="R68" s="43">
        <v>0</v>
      </c>
      <c r="S68" s="43">
        <v>1527764.98</v>
      </c>
      <c r="T68" s="43">
        <v>1575045</v>
      </c>
      <c r="U68" s="43">
        <v>1461207</v>
      </c>
      <c r="V68" s="43">
        <v>2347639.77</v>
      </c>
      <c r="W68" s="43">
        <v>3267774.75</v>
      </c>
      <c r="X68" s="43">
        <f t="shared" si="3"/>
        <v>697026.0800000001</v>
      </c>
    </row>
    <row r="69" spans="2:24" ht="12.75">
      <c r="B69" s="19" t="s">
        <v>81</v>
      </c>
      <c r="C69" s="86">
        <f>'Datos Importados '!B69</f>
        <v>5108688.29</v>
      </c>
      <c r="D69" s="86">
        <f>'Datos Importados '!C69</f>
        <v>4592838.31</v>
      </c>
      <c r="E69" s="86">
        <f>'Datos Importados '!D69</f>
        <v>4638879.43</v>
      </c>
      <c r="F69" s="86" t="str">
        <f>'Datos Importados '!E69</f>
        <v>5703046.77</v>
      </c>
      <c r="G69" s="86">
        <f>'Datos Importados '!F69</f>
        <v>2960742.34</v>
      </c>
      <c r="H69" s="86">
        <f>'Datos Importados '!G69</f>
        <v>0</v>
      </c>
      <c r="I69" s="86">
        <f>'Datos Importados '!H69</f>
        <v>0</v>
      </c>
      <c r="J69" s="86">
        <f>'Datos Importados '!I69</f>
        <v>0</v>
      </c>
      <c r="K69" s="86">
        <f>'Datos Importados '!J69</f>
        <v>0</v>
      </c>
      <c r="L69" s="86">
        <f>'Datos Importados '!K69</f>
        <v>0</v>
      </c>
      <c r="M69" s="86">
        <f>'Datos Importados '!L69</f>
        <v>0</v>
      </c>
      <c r="N69" s="86">
        <f>'Datos Importados '!M69</f>
        <v>0</v>
      </c>
      <c r="O69" s="43">
        <f t="shared" si="4"/>
        <v>17301148.369999997</v>
      </c>
      <c r="P69" s="44"/>
      <c r="Q69" s="56" t="s">
        <v>81</v>
      </c>
      <c r="R69" s="43">
        <v>34056800</v>
      </c>
      <c r="S69" s="43">
        <v>40676608.03000001</v>
      </c>
      <c r="T69" s="43">
        <v>43993862</v>
      </c>
      <c r="U69" s="43">
        <v>52572876</v>
      </c>
      <c r="V69" s="43">
        <v>50836637.05</v>
      </c>
      <c r="W69" s="43">
        <v>56951385.339999996</v>
      </c>
      <c r="X69" s="43">
        <f t="shared" si="3"/>
        <v>17301148.369999997</v>
      </c>
    </row>
    <row r="70" spans="2:24" ht="12.75">
      <c r="B70" s="23" t="s">
        <v>82</v>
      </c>
      <c r="C70" s="87">
        <f>'Datos Importados '!B70</f>
        <v>4757671.65</v>
      </c>
      <c r="D70" s="87">
        <f>'Datos Importados '!C70</f>
        <v>4150884.52</v>
      </c>
      <c r="E70" s="87">
        <f>'Datos Importados '!D70</f>
        <v>4795616.81</v>
      </c>
      <c r="F70" s="87" t="str">
        <f>'Datos Importados '!E70</f>
        <v>2323453.77</v>
      </c>
      <c r="G70" s="87">
        <f>'Datos Importados '!F70</f>
        <v>4212893</v>
      </c>
      <c r="H70" s="87">
        <f>'Datos Importados '!G70</f>
        <v>0</v>
      </c>
      <c r="I70" s="87">
        <f>'Datos Importados '!H70</f>
        <v>0</v>
      </c>
      <c r="J70" s="87">
        <f>'Datos Importados '!I70</f>
        <v>0</v>
      </c>
      <c r="K70" s="87">
        <f>'Datos Importados '!J70</f>
        <v>0</v>
      </c>
      <c r="L70" s="87">
        <f>'Datos Importados '!K70</f>
        <v>0</v>
      </c>
      <c r="M70" s="87">
        <f>'Datos Importados '!L70</f>
        <v>0</v>
      </c>
      <c r="N70" s="87">
        <f>'Datos Importados '!M70</f>
        <v>0</v>
      </c>
      <c r="O70" s="95">
        <f t="shared" si="4"/>
        <v>17917065.98</v>
      </c>
      <c r="P70" s="44"/>
      <c r="Q70" s="60" t="s">
        <v>82</v>
      </c>
      <c r="R70" s="96">
        <v>34020900</v>
      </c>
      <c r="S70" s="96">
        <v>38787498.94</v>
      </c>
      <c r="T70" s="96">
        <v>41263328.61</v>
      </c>
      <c r="U70" s="96">
        <v>50639010.66</v>
      </c>
      <c r="V70" s="96">
        <v>50305114.52</v>
      </c>
      <c r="W70" s="96">
        <v>56620697.21</v>
      </c>
      <c r="X70" s="96">
        <f t="shared" si="3"/>
        <v>17917065.98</v>
      </c>
    </row>
    <row r="71" spans="2:24" ht="12.75">
      <c r="B71" s="27" t="s">
        <v>83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52"/>
      <c r="P71" s="47"/>
      <c r="Q71" s="27" t="s">
        <v>83</v>
      </c>
      <c r="S71" s="52"/>
      <c r="T71" s="52"/>
      <c r="U71" s="52"/>
      <c r="V71" s="52"/>
      <c r="W71" s="52"/>
      <c r="X71" s="52"/>
    </row>
    <row r="72" spans="2:24" ht="12.75">
      <c r="B72" s="30" t="s">
        <v>84</v>
      </c>
      <c r="C72" s="62">
        <f>'Datos Importados '!B72</f>
        <v>16899</v>
      </c>
      <c r="D72" s="62">
        <f>'Datos Importados '!C72</f>
        <v>17047</v>
      </c>
      <c r="E72" s="62">
        <f>'Datos Importados '!D72</f>
        <v>17072</v>
      </c>
      <c r="F72" s="62">
        <f>'Datos Importados '!E72</f>
        <v>17032</v>
      </c>
      <c r="G72" s="62">
        <f>'Datos Importados '!F72</f>
        <v>17015</v>
      </c>
      <c r="H72" s="62">
        <f>'Datos Importados '!G72</f>
        <v>0</v>
      </c>
      <c r="I72" s="62">
        <f>'Datos Importados '!H72</f>
        <v>0</v>
      </c>
      <c r="J72" s="62">
        <f>'Datos Importados '!I72</f>
        <v>0</v>
      </c>
      <c r="K72" s="62">
        <f>'Datos Importados '!J72</f>
        <v>0</v>
      </c>
      <c r="L72" s="62">
        <f>'Datos Importados '!K72</f>
        <v>0</v>
      </c>
      <c r="M72" s="62">
        <f>'Datos Importados '!L72</f>
        <v>0</v>
      </c>
      <c r="N72" s="62">
        <f>'Datos Importados '!M72</f>
        <v>0</v>
      </c>
      <c r="O72" s="32">
        <f>N72</f>
        <v>0</v>
      </c>
      <c r="P72" s="33"/>
      <c r="Q72" s="54" t="s">
        <v>84</v>
      </c>
      <c r="R72" s="32">
        <v>12570</v>
      </c>
      <c r="S72" s="32">
        <v>12160</v>
      </c>
      <c r="T72" s="32">
        <v>13320</v>
      </c>
      <c r="U72" s="32">
        <v>13922</v>
      </c>
      <c r="V72" s="32">
        <v>15714</v>
      </c>
      <c r="W72" s="32">
        <v>16724</v>
      </c>
      <c r="X72" s="32">
        <f t="shared" si="3"/>
        <v>0</v>
      </c>
    </row>
    <row r="73" spans="2:24" ht="12.75">
      <c r="B73" s="19" t="s">
        <v>85</v>
      </c>
      <c r="C73" s="42">
        <f>'Datos Importados '!B73</f>
        <v>178</v>
      </c>
      <c r="D73" s="42">
        <f>'Datos Importados '!C73</f>
        <v>221</v>
      </c>
      <c r="E73" s="42">
        <f>'Datos Importados '!D73</f>
        <v>146</v>
      </c>
      <c r="F73" s="42">
        <f>'Datos Importados '!E73</f>
        <v>137</v>
      </c>
      <c r="G73" s="42">
        <f>'Datos Importados '!F73</f>
        <v>151</v>
      </c>
      <c r="H73" s="42">
        <f>'Datos Importados '!G73</f>
        <v>0</v>
      </c>
      <c r="I73" s="42">
        <f>'Datos Importados '!H73</f>
        <v>0</v>
      </c>
      <c r="J73" s="42">
        <f>'Datos Importados '!I73</f>
        <v>0</v>
      </c>
      <c r="K73" s="42">
        <f>'Datos Importados '!J73</f>
        <v>0</v>
      </c>
      <c r="L73" s="42">
        <f>'Datos Importados '!K73</f>
        <v>0</v>
      </c>
      <c r="M73" s="42">
        <f>'Datos Importados '!L73</f>
        <v>0</v>
      </c>
      <c r="N73" s="42">
        <f>'Datos Importados '!M73</f>
        <v>0</v>
      </c>
      <c r="O73" s="41">
        <f>SUM(C73:N73)</f>
        <v>833</v>
      </c>
      <c r="P73" s="33"/>
      <c r="Q73" s="56" t="s">
        <v>85</v>
      </c>
      <c r="R73" s="41"/>
      <c r="S73" s="41">
        <v>2044</v>
      </c>
      <c r="T73" s="41">
        <v>2350</v>
      </c>
      <c r="U73" s="41">
        <v>2831</v>
      </c>
      <c r="V73" s="41">
        <v>3017</v>
      </c>
      <c r="W73" s="41">
        <v>2253</v>
      </c>
      <c r="X73" s="41">
        <f t="shared" si="3"/>
        <v>833</v>
      </c>
    </row>
    <row r="74" spans="2:24" ht="12.75">
      <c r="B74" s="19" t="s">
        <v>86</v>
      </c>
      <c r="C74" s="42">
        <f>'Datos Importados '!B74</f>
        <v>39</v>
      </c>
      <c r="D74" s="42">
        <f>'Datos Importados '!C74</f>
        <v>14</v>
      </c>
      <c r="E74" s="42">
        <f>'Datos Importados '!D74</f>
        <v>41</v>
      </c>
      <c r="F74" s="42">
        <f>'Datos Importados '!E74</f>
        <v>54</v>
      </c>
      <c r="G74" s="42">
        <f>'Datos Importados '!F74</f>
        <v>39</v>
      </c>
      <c r="H74" s="42">
        <f>'Datos Importados '!G74</f>
        <v>0</v>
      </c>
      <c r="I74" s="42">
        <f>'Datos Importados '!H74</f>
        <v>0</v>
      </c>
      <c r="J74" s="97">
        <f>'Datos Importados '!I74</f>
        <v>0</v>
      </c>
      <c r="K74" s="97">
        <f>'Datos Importados '!J74</f>
        <v>0</v>
      </c>
      <c r="L74" s="97">
        <f>'Datos Importados '!K74</f>
        <v>0</v>
      </c>
      <c r="M74" s="97">
        <f>'Datos Importados '!L74</f>
        <v>0</v>
      </c>
      <c r="N74" s="97">
        <f>'Datos Importados '!M74</f>
        <v>0</v>
      </c>
      <c r="O74" s="41">
        <f aca="true" t="shared" si="5" ref="O74:O86">SUM(C74:N74)</f>
        <v>187</v>
      </c>
      <c r="P74" s="33"/>
      <c r="Q74" s="56" t="s">
        <v>86</v>
      </c>
      <c r="R74" s="41"/>
      <c r="S74" s="41">
        <v>438</v>
      </c>
      <c r="T74" s="41">
        <v>443</v>
      </c>
      <c r="U74" s="41">
        <v>345</v>
      </c>
      <c r="V74" s="41">
        <v>546</v>
      </c>
      <c r="W74" s="41">
        <v>698</v>
      </c>
      <c r="X74" s="41">
        <f t="shared" si="3"/>
        <v>187</v>
      </c>
    </row>
    <row r="75" spans="2:24" ht="12.75">
      <c r="B75" s="19" t="s">
        <v>87</v>
      </c>
      <c r="C75" s="42">
        <f>'Datos Importados '!B75</f>
        <v>39</v>
      </c>
      <c r="D75" s="42">
        <f>'Datos Importados '!C75</f>
        <v>14</v>
      </c>
      <c r="E75" s="42">
        <f>'Datos Importados '!D75</f>
        <v>41</v>
      </c>
      <c r="F75" s="42">
        <f>'Datos Importados '!E75</f>
        <v>54</v>
      </c>
      <c r="G75" s="42">
        <f>'Datos Importados '!F75</f>
        <v>39</v>
      </c>
      <c r="H75" s="42">
        <f>'Datos Importados '!G75</f>
        <v>0</v>
      </c>
      <c r="I75" s="42">
        <f>'Datos Importados '!H75</f>
        <v>0</v>
      </c>
      <c r="J75" s="42">
        <f>'Datos Importados '!I75</f>
        <v>0</v>
      </c>
      <c r="K75" s="42">
        <f>'Datos Importados '!J75</f>
        <v>0</v>
      </c>
      <c r="L75" s="42">
        <f>'Datos Importados '!K75</f>
        <v>0</v>
      </c>
      <c r="M75" s="42">
        <f>'Datos Importados '!L75</f>
        <v>0</v>
      </c>
      <c r="N75" s="42">
        <f>'Datos Importados '!M75</f>
        <v>0</v>
      </c>
      <c r="O75" s="41">
        <f t="shared" si="5"/>
        <v>187</v>
      </c>
      <c r="P75" s="33"/>
      <c r="Q75" s="56" t="s">
        <v>87</v>
      </c>
      <c r="R75" s="41"/>
      <c r="S75" s="41">
        <v>438</v>
      </c>
      <c r="T75" s="41">
        <v>443</v>
      </c>
      <c r="U75" s="41">
        <v>345</v>
      </c>
      <c r="V75" s="41">
        <v>543</v>
      </c>
      <c r="W75" s="41">
        <v>688</v>
      </c>
      <c r="X75" s="41">
        <f t="shared" si="3"/>
        <v>187</v>
      </c>
    </row>
    <row r="76" spans="2:24" ht="12.75">
      <c r="B76" s="19" t="s">
        <v>88</v>
      </c>
      <c r="C76" s="42">
        <f>'Datos Importados '!B76</f>
        <v>2</v>
      </c>
      <c r="D76" s="42">
        <f>'Datos Importados '!C76</f>
        <v>16</v>
      </c>
      <c r="E76" s="42">
        <f>'Datos Importados '!D76</f>
        <v>7</v>
      </c>
      <c r="F76" s="42">
        <f>'Datos Importados '!E76</f>
        <v>15</v>
      </c>
      <c r="G76" s="42">
        <f>'Datos Importados '!F76</f>
        <v>33</v>
      </c>
      <c r="H76" s="42">
        <f>'Datos Importados '!G76</f>
        <v>0</v>
      </c>
      <c r="I76" s="42">
        <f>'Datos Importados '!H76</f>
        <v>0</v>
      </c>
      <c r="J76" s="42">
        <f>'Datos Importados '!I76</f>
        <v>0</v>
      </c>
      <c r="K76" s="42">
        <f>'Datos Importados '!J76</f>
        <v>0</v>
      </c>
      <c r="L76" s="42">
        <f>'Datos Importados '!K76</f>
        <v>0</v>
      </c>
      <c r="M76" s="42">
        <f>'Datos Importados '!L76</f>
        <v>0</v>
      </c>
      <c r="N76" s="42">
        <f>'Datos Importados '!M76</f>
        <v>0</v>
      </c>
      <c r="O76" s="41">
        <f t="shared" si="5"/>
        <v>73</v>
      </c>
      <c r="P76" s="33"/>
      <c r="Q76" s="56" t="s">
        <v>88</v>
      </c>
      <c r="R76" s="41"/>
      <c r="S76" s="41">
        <v>320</v>
      </c>
      <c r="T76" s="41">
        <v>348</v>
      </c>
      <c r="U76" s="41">
        <v>282</v>
      </c>
      <c r="V76" s="41">
        <v>299</v>
      </c>
      <c r="W76" s="41">
        <v>162</v>
      </c>
      <c r="X76" s="41">
        <f t="shared" si="3"/>
        <v>73</v>
      </c>
    </row>
    <row r="77" spans="2:24" ht="12.75">
      <c r="B77" s="19" t="s">
        <v>89</v>
      </c>
      <c r="C77" s="42">
        <f>'Datos Importados '!B77</f>
        <v>2</v>
      </c>
      <c r="D77" s="42">
        <f>'Datos Importados '!C77</f>
        <v>16</v>
      </c>
      <c r="E77" s="42">
        <f>'Datos Importados '!D77</f>
        <v>7</v>
      </c>
      <c r="F77" s="42">
        <f>'Datos Importados '!E77</f>
        <v>15</v>
      </c>
      <c r="G77" s="42">
        <f>'Datos Importados '!F77</f>
        <v>33</v>
      </c>
      <c r="H77" s="42">
        <f>'Datos Importados '!G77</f>
        <v>0</v>
      </c>
      <c r="I77" s="42">
        <f>'Datos Importados '!H77</f>
        <v>0</v>
      </c>
      <c r="J77" s="42">
        <f>'Datos Importados '!I77</f>
        <v>0</v>
      </c>
      <c r="K77" s="42">
        <f>'Datos Importados '!J77</f>
        <v>0</v>
      </c>
      <c r="L77" s="42">
        <f>'Datos Importados '!K77</f>
        <v>0</v>
      </c>
      <c r="M77" s="42">
        <f>'Datos Importados '!L77</f>
        <v>0</v>
      </c>
      <c r="N77" s="42">
        <f>'Datos Importados '!M77</f>
        <v>0</v>
      </c>
      <c r="O77" s="41">
        <f t="shared" si="5"/>
        <v>73</v>
      </c>
      <c r="P77" s="33"/>
      <c r="Q77" s="56" t="s">
        <v>89</v>
      </c>
      <c r="R77" s="41"/>
      <c r="S77" s="41">
        <v>320</v>
      </c>
      <c r="T77" s="41">
        <v>348</v>
      </c>
      <c r="U77" s="41">
        <v>282</v>
      </c>
      <c r="V77" s="41">
        <v>299</v>
      </c>
      <c r="W77" s="41">
        <v>162</v>
      </c>
      <c r="X77" s="41">
        <f t="shared" si="3"/>
        <v>73</v>
      </c>
    </row>
    <row r="78" spans="2:24" ht="12.75">
      <c r="B78" s="19" t="s">
        <v>90</v>
      </c>
      <c r="C78" s="42">
        <f>'Datos Importados '!B78</f>
        <v>180</v>
      </c>
      <c r="D78" s="42">
        <f>'Datos Importados '!C78</f>
        <v>237</v>
      </c>
      <c r="E78" s="42">
        <f>'Datos Importados '!D78</f>
        <v>153</v>
      </c>
      <c r="F78" s="42">
        <f>'Datos Importados '!E78</f>
        <v>152</v>
      </c>
      <c r="G78" s="42">
        <f>'Datos Importados '!F78</f>
        <v>184</v>
      </c>
      <c r="H78" s="42">
        <f>'Datos Importados '!G78</f>
        <v>0</v>
      </c>
      <c r="I78" s="42">
        <f>'Datos Importados '!H78</f>
        <v>0</v>
      </c>
      <c r="J78" s="42">
        <f>'Datos Importados '!I78</f>
        <v>0</v>
      </c>
      <c r="K78" s="42">
        <f>'Datos Importados '!J78</f>
        <v>0</v>
      </c>
      <c r="L78" s="42">
        <f>'Datos Importados '!K78</f>
        <v>0</v>
      </c>
      <c r="M78" s="42">
        <f>'Datos Importados '!L78</f>
        <v>0</v>
      </c>
      <c r="N78" s="42">
        <f>'Datos Importados '!M78</f>
        <v>0</v>
      </c>
      <c r="O78" s="41">
        <f t="shared" si="5"/>
        <v>906</v>
      </c>
      <c r="P78" s="33"/>
      <c r="Q78" s="56" t="s">
        <v>90</v>
      </c>
      <c r="R78" s="41">
        <v>465</v>
      </c>
      <c r="S78" s="41">
        <v>2802</v>
      </c>
      <c r="T78" s="41">
        <v>2350</v>
      </c>
      <c r="U78" s="41">
        <v>2831</v>
      </c>
      <c r="V78" s="41">
        <v>3017</v>
      </c>
      <c r="W78" s="41">
        <v>2282</v>
      </c>
      <c r="X78" s="41">
        <f t="shared" si="3"/>
        <v>906</v>
      </c>
    </row>
    <row r="79" spans="2:24" ht="12.75">
      <c r="B79" s="23" t="s">
        <v>91</v>
      </c>
      <c r="C79" s="71">
        <f>'Datos Importados '!B79</f>
        <v>180</v>
      </c>
      <c r="D79" s="71">
        <f>'Datos Importados '!C79</f>
        <v>237</v>
      </c>
      <c r="E79" s="71">
        <f>'Datos Importados '!D79</f>
        <v>153</v>
      </c>
      <c r="F79" s="71">
        <f>'Datos Importados '!E79</f>
        <v>152</v>
      </c>
      <c r="G79" s="71">
        <f>'Datos Importados '!F79</f>
        <v>184</v>
      </c>
      <c r="H79" s="71">
        <f>'Datos Importados '!G79</f>
        <v>0</v>
      </c>
      <c r="I79" s="71">
        <f>'Datos Importados '!H79</f>
        <v>0</v>
      </c>
      <c r="J79" s="71">
        <f>'Datos Importados '!I79</f>
        <v>0</v>
      </c>
      <c r="K79" s="71">
        <f>'Datos Importados '!J79</f>
        <v>0</v>
      </c>
      <c r="L79" s="71">
        <f>'Datos Importados '!K79</f>
        <v>0</v>
      </c>
      <c r="M79" s="71">
        <f>'Datos Importados '!L79</f>
        <v>0</v>
      </c>
      <c r="N79" s="71">
        <f>'Datos Importados '!M79</f>
        <v>0</v>
      </c>
      <c r="O79" s="59">
        <f t="shared" si="5"/>
        <v>906</v>
      </c>
      <c r="P79" s="33"/>
      <c r="Q79" s="60" t="s">
        <v>91</v>
      </c>
      <c r="R79" s="59"/>
      <c r="S79" s="59">
        <v>2802</v>
      </c>
      <c r="T79" s="59">
        <v>2350</v>
      </c>
      <c r="U79" s="59">
        <v>2831</v>
      </c>
      <c r="V79" s="59">
        <v>3017</v>
      </c>
      <c r="W79" s="59">
        <v>2282</v>
      </c>
      <c r="X79" s="59">
        <f t="shared" si="3"/>
        <v>906</v>
      </c>
    </row>
    <row r="80" spans="2:24" ht="12.75">
      <c r="B80" s="27" t="s">
        <v>92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52"/>
      <c r="P80" s="47"/>
      <c r="Q80" s="27" t="s">
        <v>92</v>
      </c>
      <c r="S80" s="52"/>
      <c r="T80" s="52"/>
      <c r="U80" s="52"/>
      <c r="V80" s="52"/>
      <c r="W80" s="52"/>
      <c r="X80" s="52"/>
    </row>
    <row r="81" spans="2:24" ht="12.75">
      <c r="B81" s="30" t="s">
        <v>93</v>
      </c>
      <c r="C81" s="98">
        <f>'Datos Importados '!B81</f>
        <v>6</v>
      </c>
      <c r="D81" s="98">
        <f>'Datos Importados '!C81</f>
        <v>31</v>
      </c>
      <c r="E81" s="98">
        <f>'Datos Importados '!D81</f>
        <v>15</v>
      </c>
      <c r="F81" s="98">
        <f>'Datos Importados '!E81</f>
        <v>25</v>
      </c>
      <c r="G81" s="98">
        <f>'Datos Importados '!F81</f>
        <v>33</v>
      </c>
      <c r="H81" s="98">
        <f>'Datos Importados '!G81</f>
        <v>0</v>
      </c>
      <c r="I81" s="98">
        <f>'Datos Importados '!H81</f>
        <v>0</v>
      </c>
      <c r="J81" s="98">
        <f>'Datos Importados '!I81</f>
        <v>0</v>
      </c>
      <c r="K81" s="98">
        <f>'Datos Importados '!J81</f>
        <v>0</v>
      </c>
      <c r="L81" s="98">
        <f>'Datos Importados '!K81</f>
        <v>0</v>
      </c>
      <c r="M81" s="98">
        <f>'Datos Importados '!L81</f>
        <v>0</v>
      </c>
      <c r="N81" s="98">
        <f>'Datos Importados '!M81</f>
        <v>0</v>
      </c>
      <c r="O81" s="32">
        <f t="shared" si="5"/>
        <v>110</v>
      </c>
      <c r="P81" s="33"/>
      <c r="Q81" s="54" t="s">
        <v>93</v>
      </c>
      <c r="R81" s="32"/>
      <c r="S81" s="32">
        <v>278</v>
      </c>
      <c r="T81" s="32">
        <v>203</v>
      </c>
      <c r="U81" s="32">
        <v>1194</v>
      </c>
      <c r="V81" s="32">
        <v>1229</v>
      </c>
      <c r="W81" s="32">
        <v>1349</v>
      </c>
      <c r="X81" s="32">
        <f t="shared" si="3"/>
        <v>110</v>
      </c>
    </row>
    <row r="82" spans="2:24" ht="12.75">
      <c r="B82" s="19" t="s">
        <v>94</v>
      </c>
      <c r="C82" s="42">
        <f>'Datos Importados '!B82</f>
        <v>6</v>
      </c>
      <c r="D82" s="42">
        <f>'Datos Importados '!C82</f>
        <v>31</v>
      </c>
      <c r="E82" s="42">
        <f>'Datos Importados '!D82</f>
        <v>15</v>
      </c>
      <c r="F82" s="42">
        <f>'Datos Importados '!E82</f>
        <v>25</v>
      </c>
      <c r="G82" s="42">
        <f>'Datos Importados '!F82</f>
        <v>33</v>
      </c>
      <c r="H82" s="42">
        <f>'Datos Importados '!G82</f>
        <v>0</v>
      </c>
      <c r="I82" s="42">
        <f>'Datos Importados '!H82</f>
        <v>0</v>
      </c>
      <c r="J82" s="42">
        <f>'Datos Importados '!I82</f>
        <v>0</v>
      </c>
      <c r="K82" s="42">
        <f>'Datos Importados '!J82</f>
        <v>0</v>
      </c>
      <c r="L82" s="42">
        <f>'Datos Importados '!K82</f>
        <v>0</v>
      </c>
      <c r="M82" s="42">
        <f>'Datos Importados '!L82</f>
        <v>0</v>
      </c>
      <c r="N82" s="42">
        <f>'Datos Importados '!M82</f>
        <v>0</v>
      </c>
      <c r="O82" s="41">
        <f t="shared" si="5"/>
        <v>110</v>
      </c>
      <c r="P82" s="33"/>
      <c r="Q82" s="56" t="s">
        <v>94</v>
      </c>
      <c r="R82" s="41"/>
      <c r="S82" s="41">
        <v>278</v>
      </c>
      <c r="T82" s="41">
        <v>203</v>
      </c>
      <c r="U82" s="41">
        <v>1194</v>
      </c>
      <c r="V82" s="41">
        <v>284</v>
      </c>
      <c r="W82" s="41">
        <v>167</v>
      </c>
      <c r="X82" s="41">
        <f t="shared" si="3"/>
        <v>110</v>
      </c>
    </row>
    <row r="83" spans="2:24" ht="12.75">
      <c r="B83" s="19" t="s">
        <v>95</v>
      </c>
      <c r="C83" s="42">
        <f>'Datos Importados '!B83</f>
        <v>111</v>
      </c>
      <c r="D83" s="42">
        <f>'Datos Importados '!C83</f>
        <v>106</v>
      </c>
      <c r="E83" s="42">
        <f>'Datos Importados '!D83</f>
        <v>86</v>
      </c>
      <c r="F83" s="42">
        <f>'Datos Importados '!E83</f>
        <v>117</v>
      </c>
      <c r="G83" s="42">
        <f>'Datos Importados '!F83</f>
        <v>98</v>
      </c>
      <c r="H83" s="42">
        <f>'Datos Importados '!G83</f>
        <v>0</v>
      </c>
      <c r="I83" s="42">
        <f>'Datos Importados '!H83</f>
        <v>0</v>
      </c>
      <c r="J83" s="42">
        <f>'Datos Importados '!I83</f>
        <v>0</v>
      </c>
      <c r="K83" s="42">
        <f>'Datos Importados '!J83</f>
        <v>0</v>
      </c>
      <c r="L83" s="42">
        <f>'Datos Importados '!K83</f>
        <v>0</v>
      </c>
      <c r="M83" s="42">
        <f>'Datos Importados '!L83</f>
        <v>0</v>
      </c>
      <c r="N83" s="42">
        <f>'Datos Importados '!M83</f>
        <v>0</v>
      </c>
      <c r="O83" s="41">
        <f t="shared" si="5"/>
        <v>518</v>
      </c>
      <c r="P83" s="33"/>
      <c r="Q83" s="56" t="s">
        <v>95</v>
      </c>
      <c r="R83" s="41"/>
      <c r="S83" s="41">
        <v>985</v>
      </c>
      <c r="T83" s="41">
        <v>567</v>
      </c>
      <c r="U83" s="41">
        <v>294</v>
      </c>
      <c r="V83" s="41">
        <v>897</v>
      </c>
      <c r="W83" s="41">
        <v>1195</v>
      </c>
      <c r="X83" s="41">
        <f t="shared" si="3"/>
        <v>518</v>
      </c>
    </row>
    <row r="84" spans="2:24" ht="12.75">
      <c r="B84" s="19" t="s">
        <v>96</v>
      </c>
      <c r="C84" s="42">
        <f>'Datos Importados '!B84</f>
        <v>111</v>
      </c>
      <c r="D84" s="42">
        <f>'Datos Importados '!C84</f>
        <v>106</v>
      </c>
      <c r="E84" s="42">
        <f>'Datos Importados '!D84</f>
        <v>86</v>
      </c>
      <c r="F84" s="42">
        <f>'Datos Importados '!E84</f>
        <v>117</v>
      </c>
      <c r="G84" s="42">
        <f>'Datos Importados '!F84</f>
        <v>98</v>
      </c>
      <c r="H84" s="42">
        <f>'Datos Importados '!G84</f>
        <v>0</v>
      </c>
      <c r="I84" s="42">
        <f>'Datos Importados '!H84</f>
        <v>0</v>
      </c>
      <c r="J84" s="42">
        <f>'Datos Importados '!I84</f>
        <v>0</v>
      </c>
      <c r="K84" s="42">
        <f>'Datos Importados '!J84</f>
        <v>0</v>
      </c>
      <c r="L84" s="42">
        <f>'Datos Importados '!K84</f>
        <v>0</v>
      </c>
      <c r="M84" s="42">
        <f>'Datos Importados '!L84</f>
        <v>0</v>
      </c>
      <c r="N84" s="42">
        <f>'Datos Importados '!M84</f>
        <v>0</v>
      </c>
      <c r="O84" s="41">
        <f t="shared" si="5"/>
        <v>518</v>
      </c>
      <c r="P84" s="33"/>
      <c r="Q84" s="56" t="s">
        <v>96</v>
      </c>
      <c r="R84" s="41"/>
      <c r="S84" s="41">
        <v>985</v>
      </c>
      <c r="T84" s="41">
        <v>567</v>
      </c>
      <c r="U84" s="41">
        <v>294</v>
      </c>
      <c r="V84" s="41">
        <v>897</v>
      </c>
      <c r="W84" s="41">
        <v>1195</v>
      </c>
      <c r="X84" s="41">
        <f t="shared" si="3"/>
        <v>518</v>
      </c>
    </row>
    <row r="85" spans="2:24" ht="12.75">
      <c r="B85" s="19" t="s">
        <v>97</v>
      </c>
      <c r="C85" s="42">
        <f>'Datos Importados '!B85</f>
        <v>1</v>
      </c>
      <c r="D85" s="42">
        <f>'Datos Importados '!C85</f>
        <v>4</v>
      </c>
      <c r="E85" s="42">
        <f>'Datos Importados '!D85</f>
        <v>2</v>
      </c>
      <c r="F85" s="42">
        <f>'Datos Importados '!E85</f>
        <v>1</v>
      </c>
      <c r="G85" s="42">
        <f>'Datos Importados '!F85</f>
        <v>2</v>
      </c>
      <c r="H85" s="42">
        <f>'Datos Importados '!G85</f>
        <v>0</v>
      </c>
      <c r="I85" s="42">
        <f>'Datos Importados '!H85</f>
        <v>0</v>
      </c>
      <c r="J85" s="42">
        <f>'Datos Importados '!I85</f>
        <v>0</v>
      </c>
      <c r="K85" s="42">
        <f>'Datos Importados '!J85</f>
        <v>0</v>
      </c>
      <c r="L85" s="42">
        <f>'Datos Importados '!K85</f>
        <v>0</v>
      </c>
      <c r="M85" s="42">
        <f>'Datos Importados '!L85</f>
        <v>0</v>
      </c>
      <c r="N85" s="42">
        <f>'Datos Importados '!M85</f>
        <v>0</v>
      </c>
      <c r="O85" s="41">
        <f t="shared" si="5"/>
        <v>10</v>
      </c>
      <c r="P85" s="33"/>
      <c r="Q85" s="56" t="s">
        <v>97</v>
      </c>
      <c r="R85" s="41"/>
      <c r="S85" s="41">
        <v>0</v>
      </c>
      <c r="T85" s="41">
        <v>3</v>
      </c>
      <c r="U85" s="41">
        <v>265</v>
      </c>
      <c r="V85" s="41">
        <v>43</v>
      </c>
      <c r="W85" s="41">
        <v>39</v>
      </c>
      <c r="X85" s="41">
        <f t="shared" si="3"/>
        <v>10</v>
      </c>
    </row>
    <row r="86" spans="2:24" ht="12.75">
      <c r="B86" s="19" t="s">
        <v>98</v>
      </c>
      <c r="C86" s="42">
        <f>'Datos Importados '!B86</f>
        <v>1</v>
      </c>
      <c r="D86" s="42">
        <f>'Datos Importados '!C86</f>
        <v>4</v>
      </c>
      <c r="E86" s="42">
        <f>'Datos Importados '!D86</f>
        <v>2</v>
      </c>
      <c r="F86" s="42">
        <f>'Datos Importados '!E86</f>
        <v>1</v>
      </c>
      <c r="G86" s="42">
        <f>'Datos Importados '!F86</f>
        <v>2</v>
      </c>
      <c r="H86" s="42">
        <f>'Datos Importados '!G86</f>
        <v>0</v>
      </c>
      <c r="I86" s="42">
        <f>'Datos Importados '!H86</f>
        <v>0</v>
      </c>
      <c r="J86" s="42">
        <f>'Datos Importados '!I86</f>
        <v>0</v>
      </c>
      <c r="K86" s="42">
        <f>'Datos Importados '!J86</f>
        <v>0</v>
      </c>
      <c r="L86" s="42">
        <f>'Datos Importados '!K86</f>
        <v>0</v>
      </c>
      <c r="M86" s="42">
        <f>'Datos Importados '!L86</f>
        <v>0</v>
      </c>
      <c r="N86" s="42">
        <f>'Datos Importados '!M86</f>
        <v>0</v>
      </c>
      <c r="O86" s="41">
        <f t="shared" si="5"/>
        <v>10</v>
      </c>
      <c r="P86" s="33"/>
      <c r="Q86" s="56" t="s">
        <v>98</v>
      </c>
      <c r="R86" s="41"/>
      <c r="S86" s="41">
        <v>0</v>
      </c>
      <c r="T86" s="41">
        <v>3</v>
      </c>
      <c r="U86" s="41">
        <v>263</v>
      </c>
      <c r="V86" s="41">
        <v>43</v>
      </c>
      <c r="W86" s="41">
        <v>39</v>
      </c>
      <c r="X86" s="41">
        <f t="shared" si="3"/>
        <v>10</v>
      </c>
    </row>
    <row r="87" spans="2:24" ht="12.75">
      <c r="B87" s="19" t="s">
        <v>99</v>
      </c>
      <c r="C87" s="63">
        <f>'Datos Importados '!B87</f>
        <v>338</v>
      </c>
      <c r="D87" s="63">
        <f>'Datos Importados '!C87</f>
        <v>338</v>
      </c>
      <c r="E87" s="63">
        <f>'Datos Importados '!D87</f>
        <v>338</v>
      </c>
      <c r="F87" s="63" t="str">
        <f>'Datos Importados '!E87</f>
        <v>338.00</v>
      </c>
      <c r="G87" s="63">
        <f>'Datos Importados '!F87</f>
        <v>338</v>
      </c>
      <c r="H87" s="63">
        <f>'Datos Importados '!G87</f>
        <v>0</v>
      </c>
      <c r="I87" s="63">
        <f>'Datos Importados '!H87</f>
        <v>0</v>
      </c>
      <c r="J87" s="63">
        <f>'Datos Importados '!I87</f>
        <v>0</v>
      </c>
      <c r="K87" s="63">
        <f>'Datos Importados '!J87</f>
        <v>0</v>
      </c>
      <c r="L87" s="63">
        <f>'Datos Importados '!K87</f>
        <v>0</v>
      </c>
      <c r="M87" s="63">
        <f>'Datos Importados '!L87</f>
        <v>0</v>
      </c>
      <c r="N87" s="63">
        <f>'Datos Importados '!M87</f>
        <v>0</v>
      </c>
      <c r="O87" s="41">
        <f>N87</f>
        <v>0</v>
      </c>
      <c r="P87" s="33"/>
      <c r="Q87" s="56" t="s">
        <v>99</v>
      </c>
      <c r="R87" s="41">
        <v>180</v>
      </c>
      <c r="S87" s="41">
        <v>250</v>
      </c>
      <c r="T87" s="41">
        <v>267.9</v>
      </c>
      <c r="U87" s="41">
        <v>282</v>
      </c>
      <c r="V87" s="41">
        <v>281.74</v>
      </c>
      <c r="W87" s="41">
        <v>285.29</v>
      </c>
      <c r="X87" s="41">
        <f t="shared" si="3"/>
        <v>0</v>
      </c>
    </row>
    <row r="88" spans="2:24" ht="12.75">
      <c r="B88" s="23" t="s">
        <v>100</v>
      </c>
      <c r="C88" s="64">
        <f>'Datos Importados '!B88</f>
        <v>115</v>
      </c>
      <c r="D88" s="64">
        <f>'Datos Importados '!C88</f>
        <v>115</v>
      </c>
      <c r="E88" s="64">
        <f>'Datos Importados '!D88</f>
        <v>115</v>
      </c>
      <c r="F88" s="64" t="str">
        <f>'Datos Importados '!E88</f>
        <v>115.00</v>
      </c>
      <c r="G88" s="64">
        <f>'Datos Importados '!F88</f>
        <v>115</v>
      </c>
      <c r="H88" s="64">
        <f>'Datos Importados '!G88</f>
        <v>0</v>
      </c>
      <c r="I88" s="64">
        <f>'Datos Importados '!H88</f>
        <v>0</v>
      </c>
      <c r="J88" s="64">
        <f>'Datos Importados '!I88</f>
        <v>0</v>
      </c>
      <c r="K88" s="64">
        <f>'Datos Importados '!J88</f>
        <v>0</v>
      </c>
      <c r="L88" s="64">
        <f>'Datos Importados '!K88</f>
        <v>0</v>
      </c>
      <c r="M88" s="64">
        <f>'Datos Importados '!L88</f>
        <v>0</v>
      </c>
      <c r="N88" s="64">
        <f>'Datos Importados '!M88</f>
        <v>0</v>
      </c>
      <c r="O88" s="59">
        <f>N88</f>
        <v>0</v>
      </c>
      <c r="P88" s="33"/>
      <c r="Q88" s="60" t="s">
        <v>100</v>
      </c>
      <c r="R88" s="59">
        <v>91</v>
      </c>
      <c r="S88" s="59">
        <v>100</v>
      </c>
      <c r="T88" s="59">
        <v>104.52</v>
      </c>
      <c r="U88" s="59">
        <v>105</v>
      </c>
      <c r="V88" s="59">
        <v>105</v>
      </c>
      <c r="W88" s="59">
        <v>115</v>
      </c>
      <c r="X88" s="59">
        <f t="shared" si="3"/>
        <v>0</v>
      </c>
    </row>
    <row r="89" spans="2:24" ht="12.75">
      <c r="B89" s="99"/>
      <c r="R89" s="100" t="s">
        <v>101</v>
      </c>
      <c r="S89" s="100"/>
      <c r="T89" s="100"/>
      <c r="U89" s="100"/>
      <c r="V89" s="100"/>
      <c r="W89" s="100"/>
      <c r="X89" s="100"/>
    </row>
    <row r="90" spans="2:24" ht="12.75">
      <c r="B90" s="101" t="s">
        <v>102</v>
      </c>
      <c r="C90" s="102" t="str">
        <f>C4</f>
        <v>ENERO</v>
      </c>
      <c r="D90" s="103" t="str">
        <f aca="true" t="shared" si="6" ref="D90:O90">D4</f>
        <v>FEBRERO</v>
      </c>
      <c r="E90" s="103" t="str">
        <f t="shared" si="6"/>
        <v>MARZO</v>
      </c>
      <c r="F90" s="103" t="str">
        <f t="shared" si="6"/>
        <v>ABRIL</v>
      </c>
      <c r="G90" s="103" t="str">
        <f t="shared" si="6"/>
        <v>MAYO</v>
      </c>
      <c r="H90" s="103" t="str">
        <f t="shared" si="6"/>
        <v>JUNIO</v>
      </c>
      <c r="I90" s="103" t="str">
        <f t="shared" si="6"/>
        <v>JULIO</v>
      </c>
      <c r="J90" s="103" t="str">
        <f t="shared" si="6"/>
        <v>AGOSTO</v>
      </c>
      <c r="K90" s="103" t="str">
        <f t="shared" si="6"/>
        <v>SEPT</v>
      </c>
      <c r="L90" s="103" t="str">
        <f t="shared" si="6"/>
        <v>OCT</v>
      </c>
      <c r="M90" s="103" t="str">
        <f t="shared" si="6"/>
        <v>NOV</v>
      </c>
      <c r="N90" s="103" t="str">
        <f t="shared" si="6"/>
        <v>DICIEMBRE</v>
      </c>
      <c r="O90" s="104" t="str">
        <f t="shared" si="6"/>
        <v>Dato Anual</v>
      </c>
      <c r="P90" s="105"/>
      <c r="Q90" s="106" t="s">
        <v>102</v>
      </c>
      <c r="R90" s="107">
        <v>2010</v>
      </c>
      <c r="S90" s="107">
        <v>2011</v>
      </c>
      <c r="T90" s="107">
        <v>2012</v>
      </c>
      <c r="U90" s="107">
        <v>2013</v>
      </c>
      <c r="V90" s="107">
        <v>2014</v>
      </c>
      <c r="W90" s="107">
        <v>2015</v>
      </c>
      <c r="X90" s="107">
        <v>2016</v>
      </c>
    </row>
    <row r="91" spans="2:24" ht="12.75">
      <c r="B91" s="108" t="s">
        <v>103</v>
      </c>
      <c r="C91" s="109">
        <f>C70/(C49+C55+C57+C58+C59+C60)</f>
        <v>1.3851709256721827</v>
      </c>
      <c r="D91" s="110">
        <f aca="true" t="shared" si="7" ref="D91:N91">D70/(D49+D55+D57+D58+D59+D60)</f>
        <v>1.2231932713221823</v>
      </c>
      <c r="E91" s="110">
        <f t="shared" si="7"/>
        <v>0.9904361964771187</v>
      </c>
      <c r="F91" s="110" t="e">
        <f t="shared" si="7"/>
        <v>#VALUE!</v>
      </c>
      <c r="G91" s="110">
        <f t="shared" si="7"/>
        <v>0.9183389938028768</v>
      </c>
      <c r="H91" s="110" t="e">
        <f t="shared" si="7"/>
        <v>#DIV/0!</v>
      </c>
      <c r="I91" s="110" t="e">
        <f t="shared" si="7"/>
        <v>#DIV/0!</v>
      </c>
      <c r="J91" s="110" t="e">
        <f t="shared" si="7"/>
        <v>#DIV/0!</v>
      </c>
      <c r="K91" s="110" t="e">
        <f t="shared" si="7"/>
        <v>#DIV/0!</v>
      </c>
      <c r="L91" s="110" t="e">
        <f t="shared" si="7"/>
        <v>#DIV/0!</v>
      </c>
      <c r="M91" s="110" t="e">
        <f t="shared" si="7"/>
        <v>#DIV/0!</v>
      </c>
      <c r="N91" s="110" t="e">
        <f t="shared" si="7"/>
        <v>#DIV/0!</v>
      </c>
      <c r="O91" s="111">
        <f>O70/(O49+O55+O57+O58+O59+O60)</f>
        <v>1.102070650265489</v>
      </c>
      <c r="P91" s="112"/>
      <c r="Q91" s="113" t="s">
        <v>103</v>
      </c>
      <c r="R91" s="110">
        <f aca="true" t="shared" si="8" ref="R91:X91">R70/(R49+R55+R57+R58+R59+R60)</f>
        <v>0.9644162583865625</v>
      </c>
      <c r="S91" s="110">
        <f t="shared" si="8"/>
        <v>0.9324385690391022</v>
      </c>
      <c r="T91" s="110">
        <f t="shared" si="8"/>
        <v>1.236565732601016</v>
      </c>
      <c r="U91" s="110">
        <f t="shared" si="8"/>
        <v>0.9876809124603276</v>
      </c>
      <c r="V91" s="110">
        <f t="shared" si="8"/>
        <v>1.033582766041442</v>
      </c>
      <c r="W91" s="110">
        <f>W70/(W49+W55+W57+W58+W59+W60)</f>
        <v>1.0605791902913408</v>
      </c>
      <c r="X91" s="110">
        <f t="shared" si="8"/>
        <v>1.102070650265489</v>
      </c>
    </row>
    <row r="92" spans="2:24" ht="12.75">
      <c r="B92" s="108" t="s">
        <v>104</v>
      </c>
      <c r="C92" s="109">
        <f>C66/C22</f>
        <v>3.6777632147342323</v>
      </c>
      <c r="D92" s="110">
        <f aca="true" t="shared" si="9" ref="D92:N92">D66/D22</f>
        <v>4.335218896678797</v>
      </c>
      <c r="E92" s="110">
        <f t="shared" si="9"/>
        <v>4.385163863067075</v>
      </c>
      <c r="F92" s="110" t="e">
        <f t="shared" si="9"/>
        <v>#VALUE!</v>
      </c>
      <c r="G92" s="110">
        <f t="shared" si="9"/>
        <v>3.0944638886129345</v>
      </c>
      <c r="H92" s="110" t="e">
        <f t="shared" si="9"/>
        <v>#DIV/0!</v>
      </c>
      <c r="I92" s="110" t="e">
        <f t="shared" si="9"/>
        <v>#DIV/0!</v>
      </c>
      <c r="J92" s="110" t="e">
        <f t="shared" si="9"/>
        <v>#DIV/0!</v>
      </c>
      <c r="K92" s="110" t="e">
        <f t="shared" si="9"/>
        <v>#DIV/0!</v>
      </c>
      <c r="L92" s="110" t="e">
        <f t="shared" si="9"/>
        <v>#DIV/0!</v>
      </c>
      <c r="M92" s="110" t="e">
        <f t="shared" si="9"/>
        <v>#DIV/0!</v>
      </c>
      <c r="N92" s="110" t="e">
        <f t="shared" si="9"/>
        <v>#DIV/0!</v>
      </c>
      <c r="O92" s="111">
        <f>O66/O22</f>
        <v>3.837323721499598</v>
      </c>
      <c r="P92" s="112"/>
      <c r="Q92" s="2" t="s">
        <v>104</v>
      </c>
      <c r="R92" s="110">
        <f aca="true" t="shared" si="10" ref="R92:X92">R66/R22</f>
        <v>2.313997509339975</v>
      </c>
      <c r="S92" s="110">
        <f t="shared" si="10"/>
        <v>3.17599902333817</v>
      </c>
      <c r="T92" s="110">
        <f t="shared" si="10"/>
        <v>2.8543041001034113</v>
      </c>
      <c r="U92" s="110">
        <f t="shared" si="10"/>
        <v>3.6656642003571114</v>
      </c>
      <c r="V92" s="110">
        <f t="shared" si="10"/>
        <v>3.579273408596184</v>
      </c>
      <c r="W92" s="110">
        <f>W66/W22</f>
        <v>4.473525422672547</v>
      </c>
      <c r="X92" s="110">
        <f t="shared" si="10"/>
        <v>3.837323721499598</v>
      </c>
    </row>
    <row r="93" spans="2:24" ht="12.75">
      <c r="B93" s="114" t="s">
        <v>105</v>
      </c>
      <c r="C93" s="115">
        <f>C14</f>
        <v>16899</v>
      </c>
      <c r="D93" s="116">
        <f aca="true" t="shared" si="11" ref="D93:N93">D14</f>
        <v>17047</v>
      </c>
      <c r="E93" s="116">
        <f t="shared" si="11"/>
        <v>17072</v>
      </c>
      <c r="F93" s="116">
        <f t="shared" si="11"/>
        <v>17032</v>
      </c>
      <c r="G93" s="116">
        <f t="shared" si="11"/>
        <v>17015</v>
      </c>
      <c r="H93" s="116">
        <f t="shared" si="11"/>
        <v>0</v>
      </c>
      <c r="I93" s="116">
        <f t="shared" si="11"/>
        <v>0</v>
      </c>
      <c r="J93" s="116">
        <f t="shared" si="11"/>
        <v>0</v>
      </c>
      <c r="K93" s="116">
        <f t="shared" si="11"/>
        <v>0</v>
      </c>
      <c r="L93" s="116">
        <f t="shared" si="11"/>
        <v>0</v>
      </c>
      <c r="M93" s="116">
        <f t="shared" si="11"/>
        <v>0</v>
      </c>
      <c r="N93" s="116">
        <f t="shared" si="11"/>
        <v>0</v>
      </c>
      <c r="O93" s="117">
        <f>O14</f>
        <v>0</v>
      </c>
      <c r="P93" s="118"/>
      <c r="Q93" s="119" t="s">
        <v>105</v>
      </c>
      <c r="R93" s="116">
        <f aca="true" t="shared" si="12" ref="R93:X93">R14</f>
        <v>12570</v>
      </c>
      <c r="S93" s="116">
        <f t="shared" si="12"/>
        <v>12988</v>
      </c>
      <c r="T93" s="116">
        <f t="shared" si="12"/>
        <v>13831</v>
      </c>
      <c r="U93" s="116">
        <f t="shared" si="12"/>
        <v>14646</v>
      </c>
      <c r="V93" s="116">
        <f t="shared" si="12"/>
        <v>15714</v>
      </c>
      <c r="W93" s="116">
        <f>W14</f>
        <v>16724</v>
      </c>
      <c r="X93" s="116">
        <f t="shared" si="12"/>
        <v>0</v>
      </c>
    </row>
    <row r="94" spans="2:24" ht="12.75">
      <c r="B94" s="120" t="s">
        <v>106</v>
      </c>
      <c r="C94" s="121">
        <f>C16</f>
        <v>5476</v>
      </c>
      <c r="D94" s="122">
        <f aca="true" t="shared" si="13" ref="D94:N94">D16</f>
        <v>5483</v>
      </c>
      <c r="E94" s="122">
        <f t="shared" si="13"/>
        <v>5486</v>
      </c>
      <c r="F94" s="122">
        <f t="shared" si="13"/>
        <v>5496</v>
      </c>
      <c r="G94" s="122">
        <f t="shared" si="13"/>
        <v>5498</v>
      </c>
      <c r="H94" s="122">
        <f t="shared" si="13"/>
        <v>0</v>
      </c>
      <c r="I94" s="122">
        <f t="shared" si="13"/>
        <v>0</v>
      </c>
      <c r="J94" s="122">
        <f t="shared" si="13"/>
        <v>0</v>
      </c>
      <c r="K94" s="122">
        <f t="shared" si="13"/>
        <v>0</v>
      </c>
      <c r="L94" s="122">
        <f t="shared" si="13"/>
        <v>0</v>
      </c>
      <c r="M94" s="122">
        <f t="shared" si="13"/>
        <v>0</v>
      </c>
      <c r="N94" s="122">
        <f t="shared" si="13"/>
        <v>0</v>
      </c>
      <c r="O94" s="123">
        <f>O16</f>
        <v>0</v>
      </c>
      <c r="P94" s="118"/>
      <c r="Q94" s="124" t="s">
        <v>106</v>
      </c>
      <c r="R94" s="122">
        <f aca="true" t="shared" si="14" ref="R94:X94">R16</f>
        <v>4625</v>
      </c>
      <c r="S94" s="122">
        <f t="shared" si="14"/>
        <v>4754</v>
      </c>
      <c r="T94" s="122">
        <f t="shared" si="14"/>
        <v>5010</v>
      </c>
      <c r="U94" s="122">
        <f t="shared" si="14"/>
        <v>4861</v>
      </c>
      <c r="V94" s="122">
        <f t="shared" si="14"/>
        <v>5415</v>
      </c>
      <c r="W94" s="122">
        <f>W16</f>
        <v>5455</v>
      </c>
      <c r="X94" s="122">
        <f t="shared" si="14"/>
        <v>0</v>
      </c>
    </row>
    <row r="95" spans="3:14" s="1" customFormat="1" ht="12.75"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 ht="12.75">
      <c r="B96" s="126" t="s">
        <v>107</v>
      </c>
      <c r="C96" s="109">
        <f>(C35*22+C36*16+C37*7.5+C38*2.5)/(C35+C36+C37+C38)</f>
        <v>22</v>
      </c>
      <c r="D96" s="109">
        <f>(D35*22+D36*16+D37*7.5+D38*2.5)/(D35+D36+D37+D38)</f>
        <v>22</v>
      </c>
      <c r="E96" s="109">
        <f aca="true" t="shared" si="15" ref="E96:N96">(E35*22+E36*16+E37*7.5+E38*2.5)/(E35+E36+E37+E38)</f>
        <v>22</v>
      </c>
      <c r="F96" s="109">
        <f t="shared" si="15"/>
        <v>21.982386096759043</v>
      </c>
      <c r="G96" s="109">
        <f t="shared" si="15"/>
        <v>21.991536879224213</v>
      </c>
      <c r="H96" s="109" t="e">
        <f t="shared" si="15"/>
        <v>#DIV/0!</v>
      </c>
      <c r="I96" s="109" t="e">
        <f t="shared" si="15"/>
        <v>#DIV/0!</v>
      </c>
      <c r="J96" s="109" t="e">
        <f t="shared" si="15"/>
        <v>#DIV/0!</v>
      </c>
      <c r="K96" s="109" t="e">
        <f t="shared" si="15"/>
        <v>#DIV/0!</v>
      </c>
      <c r="L96" s="109" t="e">
        <f t="shared" si="15"/>
        <v>#DIV/0!</v>
      </c>
      <c r="M96" s="109" t="e">
        <f t="shared" si="15"/>
        <v>#DIV/0!</v>
      </c>
      <c r="N96" s="109" t="e">
        <f t="shared" si="15"/>
        <v>#DIV/0!</v>
      </c>
    </row>
    <row r="97" spans="17:24" s="1" customFormat="1" ht="12.75">
      <c r="Q97" s="126" t="s">
        <v>108</v>
      </c>
      <c r="R97" s="111">
        <f aca="true" t="shared" si="16" ref="R97:X97">R49+R55+R57+R58+R59+R60</f>
        <v>35276157.68</v>
      </c>
      <c r="S97" s="111">
        <f t="shared" si="16"/>
        <v>41597913.501123555</v>
      </c>
      <c r="T97" s="111">
        <f t="shared" si="16"/>
        <v>33369296.530000005</v>
      </c>
      <c r="U97" s="111">
        <f t="shared" si="16"/>
        <v>51270617.89</v>
      </c>
      <c r="V97" s="111">
        <f t="shared" si="16"/>
        <v>48670620.46</v>
      </c>
      <c r="W97" s="111">
        <f>W49+W55+W57+W58+W59+W60</f>
        <v>53386581.339999996</v>
      </c>
      <c r="X97" s="111">
        <f t="shared" si="16"/>
        <v>16257638.270000001</v>
      </c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</sheetData>
  <sheetProtection selectLockedCells="1" selectUnlockedCells="1"/>
  <mergeCells count="1">
    <mergeCell ref="R89:X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">
      <selection activeCell="E3" sqref="E3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27" t="s">
        <v>109</v>
      </c>
      <c r="E2" s="128" t="str">
        <f>'Resumen Anual'!C2</f>
        <v>AGUAS DE PUERTO CORTES</v>
      </c>
      <c r="F2" s="129"/>
      <c r="G2" s="130"/>
      <c r="H2" s="131"/>
      <c r="I2" s="131"/>
    </row>
    <row r="3" spans="4:9" ht="12.75">
      <c r="D3" s="127" t="s">
        <v>3</v>
      </c>
      <c r="E3" s="132">
        <f>'Resumen Anual'!C3</f>
        <v>2016</v>
      </c>
      <c r="F3" s="132"/>
      <c r="G3" s="130"/>
      <c r="H3" s="131"/>
      <c r="I3" s="131"/>
    </row>
    <row r="4" spans="2:4" ht="12.75">
      <c r="B4" s="133" t="s">
        <v>33</v>
      </c>
      <c r="C4" s="134"/>
      <c r="D4" s="134"/>
    </row>
    <row r="26" ht="12.75">
      <c r="B26" s="135" t="s">
        <v>110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">
      <selection activeCell="A46" sqref="A46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27" t="s">
        <v>109</v>
      </c>
      <c r="E2" s="128" t="str">
        <f>'Resumen Anual'!C2</f>
        <v>AGUAS DE PUERTO CORTES</v>
      </c>
      <c r="F2" s="129"/>
      <c r="G2" s="130"/>
      <c r="H2" s="130"/>
      <c r="I2" s="130"/>
    </row>
    <row r="3" spans="4:9" ht="12.75">
      <c r="D3" s="127" t="s">
        <v>3</v>
      </c>
      <c r="E3" s="132">
        <f>'Resumen Anual'!C3</f>
        <v>2016</v>
      </c>
      <c r="F3" s="132"/>
      <c r="G3" s="130"/>
      <c r="H3" s="130"/>
      <c r="I3" s="130"/>
    </row>
    <row r="4" ht="12.75">
      <c r="B4" s="136" t="s">
        <v>111</v>
      </c>
    </row>
    <row r="26" ht="12.75">
      <c r="B26" s="1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8" sqref="B18"/>
    </sheetView>
  </sheetViews>
  <sheetFormatPr defaultColWidth="11.421875" defaultRowHeight="15"/>
  <cols>
    <col min="2" max="2" width="13.28125" style="0" customWidth="1"/>
  </cols>
  <sheetData>
    <row r="1" ht="12.75">
      <c r="A1" t="s">
        <v>112</v>
      </c>
    </row>
    <row r="3" spans="1:3" ht="12.75">
      <c r="A3" s="137" t="s">
        <v>3</v>
      </c>
      <c r="B3" s="138" t="s">
        <v>113</v>
      </c>
      <c r="C3" s="137" t="s">
        <v>114</v>
      </c>
    </row>
    <row r="4" spans="1:3" ht="12.75">
      <c r="A4" s="139">
        <f>'Resumen Anual'!R3</f>
        <v>2010</v>
      </c>
      <c r="B4" s="140">
        <f>'Resumen Anual'!R22*1000/('Resumen Anual'!R14*'Resumen Anual'!R9*365)</f>
        <v>640.301272646671</v>
      </c>
      <c r="C4" s="139" t="s">
        <v>115</v>
      </c>
    </row>
    <row r="5" spans="1:3" ht="12.75">
      <c r="A5" s="139">
        <f>'Resumen Anual'!S3</f>
        <v>2011</v>
      </c>
      <c r="B5" s="140">
        <f>'Resumen Anual'!S22*1000/('Resumen Anual'!S14*'Resumen Anual'!S9*365)</f>
        <v>406.4810088131932</v>
      </c>
      <c r="C5" s="139" t="s">
        <v>115</v>
      </c>
    </row>
    <row r="6" spans="1:3" ht="12.75">
      <c r="A6" s="139">
        <f>'Resumen Anual'!T3</f>
        <v>2012</v>
      </c>
      <c r="B6" s="140">
        <f>'Resumen Anual'!T22*1000/('Resumen Anual'!T14*'Resumen Anual'!T9*365)</f>
        <v>457.4634902932959</v>
      </c>
      <c r="C6" s="139" t="s">
        <v>115</v>
      </c>
    </row>
    <row r="7" spans="1:3" ht="12.75">
      <c r="A7" s="139">
        <f>'Resumen Anual'!U3</f>
        <v>2013</v>
      </c>
      <c r="B7" s="140">
        <f>'Resumen Anual'!U22*1000/('Resumen Anual'!U14*'Resumen Anual'!U9*365)</f>
        <v>417.1301902992822</v>
      </c>
      <c r="C7" s="139" t="s">
        <v>115</v>
      </c>
    </row>
    <row r="8" spans="1:3" ht="12.75">
      <c r="A8" s="139">
        <f>'Resumen Anual'!V3</f>
        <v>2014</v>
      </c>
      <c r="B8" s="140">
        <f>'Resumen Anual'!V22*1000/('Resumen Anual'!V14*'Resumen Anual'!V9*365)</f>
        <v>383.20506450055007</v>
      </c>
      <c r="C8" s="139" t="s">
        <v>115</v>
      </c>
    </row>
    <row r="9" spans="1:3" ht="12.75">
      <c r="A9" s="139">
        <f>'Resumen Anual'!W3</f>
        <v>2015</v>
      </c>
      <c r="B9" s="140">
        <f>'Resumen Anual'!W22*1000/('Resumen Anual'!W14*'Resumen Anual'!W9*365)</f>
        <v>324.90755636227817</v>
      </c>
      <c r="C9" s="139" t="s">
        <v>115</v>
      </c>
    </row>
    <row r="10" spans="1:3" ht="12.75">
      <c r="A10" s="139">
        <f>'Resumen Anual'!X3</f>
        <v>2016</v>
      </c>
      <c r="B10" s="140" t="e">
        <f>'Resumen Anual'!X22*1000/('Resumen Anual'!X14*'Resumen Anual'!X9*365)</f>
        <v>#DIV/0!</v>
      </c>
      <c r="C10" s="141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61">
      <selection activeCell="V85" sqref="V85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F2" sqref="F2"/>
    </sheetView>
  </sheetViews>
  <sheetFormatPr defaultColWidth="11.421875" defaultRowHeight="15"/>
  <cols>
    <col min="1" max="1" width="54.57421875" style="0" customWidth="1"/>
    <col min="2" max="2" width="11.421875" style="142" customWidth="1"/>
    <col min="4" max="17" width="11.421875" style="142" customWidth="1"/>
  </cols>
  <sheetData>
    <row r="1" spans="1:16" ht="12.75">
      <c r="A1" t="s">
        <v>116</v>
      </c>
      <c r="B1" s="142">
        <v>1396</v>
      </c>
      <c r="C1">
        <v>1397</v>
      </c>
      <c r="D1" s="142">
        <v>1402</v>
      </c>
      <c r="E1" s="142">
        <v>1433</v>
      </c>
      <c r="F1" s="142">
        <v>1455</v>
      </c>
      <c r="O1" s="142" t="s">
        <v>116</v>
      </c>
      <c r="P1" s="142">
        <v>1433</v>
      </c>
    </row>
    <row r="2" spans="1:16" ht="12.75">
      <c r="A2" t="s">
        <v>1</v>
      </c>
      <c r="B2" s="142" t="s">
        <v>117</v>
      </c>
      <c r="C2" t="s">
        <v>117</v>
      </c>
      <c r="D2" s="142" t="s">
        <v>117</v>
      </c>
      <c r="E2" s="142" t="s">
        <v>117</v>
      </c>
      <c r="O2" s="142" t="s">
        <v>1</v>
      </c>
      <c r="P2" s="142" t="s">
        <v>117</v>
      </c>
    </row>
    <row r="3" spans="1:16" ht="12.75">
      <c r="A3" t="s">
        <v>3</v>
      </c>
      <c r="B3" s="142">
        <v>2016</v>
      </c>
      <c r="C3">
        <v>2016</v>
      </c>
      <c r="D3" s="142">
        <v>2016</v>
      </c>
      <c r="E3" s="142">
        <v>2016</v>
      </c>
      <c r="F3" s="142">
        <v>2016</v>
      </c>
      <c r="O3" s="142" t="s">
        <v>3</v>
      </c>
      <c r="P3" s="142">
        <v>2016</v>
      </c>
    </row>
    <row r="4" spans="1:16" ht="12.75">
      <c r="A4" t="s">
        <v>118</v>
      </c>
      <c r="B4" s="142" t="s">
        <v>119</v>
      </c>
      <c r="C4" t="s">
        <v>120</v>
      </c>
      <c r="D4" s="142" t="s">
        <v>121</v>
      </c>
      <c r="E4" s="142" t="s">
        <v>122</v>
      </c>
      <c r="F4" s="142" t="s">
        <v>123</v>
      </c>
      <c r="O4" s="142" t="s">
        <v>118</v>
      </c>
      <c r="P4" s="142" t="s">
        <v>122</v>
      </c>
    </row>
    <row r="5" spans="1:17" ht="12.75">
      <c r="A5" t="s">
        <v>17</v>
      </c>
      <c r="B5" s="143">
        <v>42474</v>
      </c>
      <c r="C5" s="144">
        <v>42474</v>
      </c>
      <c r="D5" s="143">
        <v>42489</v>
      </c>
      <c r="E5" s="143">
        <v>42527</v>
      </c>
      <c r="F5" s="143">
        <v>42543</v>
      </c>
      <c r="G5" s="143"/>
      <c r="H5" s="143"/>
      <c r="I5" s="143"/>
      <c r="J5" s="143"/>
      <c r="K5" s="143"/>
      <c r="L5" s="143"/>
      <c r="M5" s="143"/>
      <c r="N5" s="143"/>
      <c r="O5" s="143" t="s">
        <v>17</v>
      </c>
      <c r="P5" s="143">
        <v>42527</v>
      </c>
      <c r="Q5" s="143"/>
    </row>
    <row r="6" spans="1:17" ht="12.75">
      <c r="A6" t="s">
        <v>18</v>
      </c>
      <c r="B6" s="143" t="s">
        <v>124</v>
      </c>
      <c r="C6" s="144" t="s">
        <v>124</v>
      </c>
      <c r="D6" s="143" t="s">
        <v>124</v>
      </c>
      <c r="E6" s="143" t="s">
        <v>124</v>
      </c>
      <c r="F6" s="143" t="s">
        <v>124</v>
      </c>
      <c r="G6" s="143"/>
      <c r="H6" s="143"/>
      <c r="I6" s="143"/>
      <c r="J6" s="143"/>
      <c r="K6" s="143"/>
      <c r="L6" s="143"/>
      <c r="M6" s="143"/>
      <c r="N6" s="143"/>
      <c r="O6" s="143" t="s">
        <v>18</v>
      </c>
      <c r="P6" s="143" t="s">
        <v>125</v>
      </c>
      <c r="Q6" s="143"/>
    </row>
    <row r="7" spans="1:15" ht="12.75">
      <c r="A7" t="s">
        <v>19</v>
      </c>
      <c r="O7" s="142" t="s">
        <v>19</v>
      </c>
    </row>
    <row r="8" spans="1:16" ht="12.75">
      <c r="A8" t="s">
        <v>20</v>
      </c>
      <c r="B8" s="142">
        <v>115333</v>
      </c>
      <c r="C8">
        <v>115333</v>
      </c>
      <c r="D8" s="142">
        <v>86088</v>
      </c>
      <c r="E8" s="142">
        <v>86338</v>
      </c>
      <c r="F8" s="142">
        <v>86588</v>
      </c>
      <c r="O8" s="142" t="s">
        <v>20</v>
      </c>
      <c r="P8" s="142">
        <v>86338</v>
      </c>
    </row>
    <row r="9" spans="1:16" ht="12.75">
      <c r="A9" t="s">
        <v>21</v>
      </c>
      <c r="B9" s="142">
        <v>5</v>
      </c>
      <c r="C9">
        <v>5</v>
      </c>
      <c r="D9" s="142">
        <v>5</v>
      </c>
      <c r="E9" s="142">
        <v>5</v>
      </c>
      <c r="F9" s="142">
        <v>5</v>
      </c>
      <c r="O9" s="142" t="s">
        <v>21</v>
      </c>
      <c r="P9" s="142">
        <v>5</v>
      </c>
    </row>
    <row r="10" spans="1:16" ht="12.75">
      <c r="A10" t="s">
        <v>22</v>
      </c>
      <c r="B10" s="142">
        <v>17065</v>
      </c>
      <c r="C10">
        <v>17065</v>
      </c>
      <c r="D10" s="142">
        <v>17218</v>
      </c>
      <c r="E10" s="142">
        <v>17268</v>
      </c>
      <c r="F10" s="142">
        <v>17318</v>
      </c>
      <c r="O10" s="142" t="s">
        <v>22</v>
      </c>
      <c r="P10" s="142">
        <v>17268</v>
      </c>
    </row>
    <row r="11" spans="1:16" ht="12.75">
      <c r="A11" t="s">
        <v>126</v>
      </c>
      <c r="B11" s="142">
        <v>1700</v>
      </c>
      <c r="C11">
        <v>1700</v>
      </c>
      <c r="D11" s="142">
        <v>1700</v>
      </c>
      <c r="E11" s="142" t="s">
        <v>127</v>
      </c>
      <c r="F11" s="142">
        <v>1700</v>
      </c>
      <c r="O11" s="142" t="s">
        <v>126</v>
      </c>
      <c r="P11" s="142" t="s">
        <v>127</v>
      </c>
    </row>
    <row r="12" spans="1:16" ht="12.75">
      <c r="A12" t="s">
        <v>128</v>
      </c>
      <c r="B12" s="142">
        <v>1700</v>
      </c>
      <c r="C12">
        <v>1700</v>
      </c>
      <c r="D12" s="142">
        <v>1700</v>
      </c>
      <c r="E12" s="142" t="s">
        <v>127</v>
      </c>
      <c r="F12" s="142">
        <v>1700</v>
      </c>
      <c r="O12" s="142" t="s">
        <v>128</v>
      </c>
      <c r="P12" s="142" t="s">
        <v>127</v>
      </c>
    </row>
    <row r="13" spans="1:15" ht="12.75">
      <c r="A13" t="s">
        <v>25</v>
      </c>
      <c r="O13" s="142" t="s">
        <v>25</v>
      </c>
    </row>
    <row r="14" spans="1:16" ht="12.75">
      <c r="A14" t="s">
        <v>26</v>
      </c>
      <c r="B14" s="142">
        <v>16899</v>
      </c>
      <c r="C14">
        <v>17047</v>
      </c>
      <c r="D14" s="142">
        <v>17072</v>
      </c>
      <c r="E14" s="142">
        <v>17032</v>
      </c>
      <c r="F14" s="142">
        <v>17015</v>
      </c>
      <c r="O14" s="142" t="s">
        <v>26</v>
      </c>
      <c r="P14" s="142">
        <v>17032</v>
      </c>
    </row>
    <row r="15" spans="1:16" ht="12.75">
      <c r="A15" t="s">
        <v>27</v>
      </c>
      <c r="B15" s="142">
        <v>9</v>
      </c>
      <c r="C15">
        <v>41</v>
      </c>
      <c r="D15" s="142">
        <v>18</v>
      </c>
      <c r="E15" s="142">
        <v>39</v>
      </c>
      <c r="F15" s="142">
        <v>30</v>
      </c>
      <c r="O15" s="142" t="s">
        <v>27</v>
      </c>
      <c r="P15" s="142">
        <v>39</v>
      </c>
    </row>
    <row r="16" spans="1:16" ht="12.75">
      <c r="A16" t="s">
        <v>28</v>
      </c>
      <c r="B16" s="142">
        <v>5476</v>
      </c>
      <c r="C16">
        <v>5483</v>
      </c>
      <c r="D16" s="142">
        <v>5486</v>
      </c>
      <c r="E16" s="142">
        <v>5496</v>
      </c>
      <c r="F16" s="142">
        <v>5498</v>
      </c>
      <c r="O16" s="142" t="s">
        <v>28</v>
      </c>
      <c r="P16" s="142">
        <v>5496</v>
      </c>
    </row>
    <row r="17" spans="1:16" ht="12.75">
      <c r="A17" t="s">
        <v>29</v>
      </c>
      <c r="B17" s="142">
        <v>0</v>
      </c>
      <c r="C17">
        <v>0</v>
      </c>
      <c r="D17" s="142">
        <v>0</v>
      </c>
      <c r="E17" s="142">
        <v>0</v>
      </c>
      <c r="F17" s="142">
        <v>0</v>
      </c>
      <c r="O17" s="142" t="s">
        <v>29</v>
      </c>
      <c r="P17" s="142">
        <v>0</v>
      </c>
    </row>
    <row r="18" spans="1:16" ht="12.75">
      <c r="A18" t="s">
        <v>30</v>
      </c>
      <c r="B18" s="142">
        <v>0</v>
      </c>
      <c r="C18">
        <v>0</v>
      </c>
      <c r="D18" s="142">
        <v>0</v>
      </c>
      <c r="E18" s="142">
        <v>0</v>
      </c>
      <c r="F18" s="142">
        <v>0</v>
      </c>
      <c r="O18" s="142" t="s">
        <v>30</v>
      </c>
      <c r="P18" s="142">
        <v>0</v>
      </c>
    </row>
    <row r="19" spans="1:16" ht="12.75">
      <c r="A19" t="s">
        <v>31</v>
      </c>
      <c r="B19" s="142">
        <v>15660</v>
      </c>
      <c r="C19">
        <v>15652</v>
      </c>
      <c r="D19" s="142">
        <v>15623</v>
      </c>
      <c r="E19" s="142">
        <v>15702</v>
      </c>
      <c r="F19" s="142">
        <v>15731</v>
      </c>
      <c r="O19" s="142" t="s">
        <v>31</v>
      </c>
      <c r="P19" s="142">
        <v>15702</v>
      </c>
    </row>
    <row r="20" spans="1:16" ht="12.75">
      <c r="A20" t="s">
        <v>32</v>
      </c>
      <c r="B20" s="142">
        <v>15351</v>
      </c>
      <c r="C20">
        <v>15402</v>
      </c>
      <c r="D20" s="142">
        <v>15343</v>
      </c>
      <c r="E20" s="142">
        <v>15402</v>
      </c>
      <c r="F20" s="142">
        <v>15431</v>
      </c>
      <c r="O20" s="142" t="s">
        <v>32</v>
      </c>
      <c r="P20" s="142">
        <v>15402</v>
      </c>
    </row>
    <row r="21" spans="1:15" ht="12.75">
      <c r="A21" t="s">
        <v>33</v>
      </c>
      <c r="O21" s="142" t="s">
        <v>33</v>
      </c>
    </row>
    <row r="22" spans="1:16" ht="12.75">
      <c r="A22" t="s">
        <v>34</v>
      </c>
      <c r="B22" s="142">
        <v>997731</v>
      </c>
      <c r="C22">
        <v>893321</v>
      </c>
      <c r="D22" s="142">
        <v>898250</v>
      </c>
      <c r="E22" s="142" t="s">
        <v>129</v>
      </c>
      <c r="F22" s="142">
        <v>1046872</v>
      </c>
      <c r="O22" s="142" t="s">
        <v>34</v>
      </c>
      <c r="P22" s="142" t="s">
        <v>129</v>
      </c>
    </row>
    <row r="23" spans="1:16" ht="12.75">
      <c r="A23" t="s">
        <v>35</v>
      </c>
      <c r="B23" s="142">
        <v>963606</v>
      </c>
      <c r="C23">
        <v>863873</v>
      </c>
      <c r="D23" s="142">
        <v>868053</v>
      </c>
      <c r="E23" s="142" t="s">
        <v>130</v>
      </c>
      <c r="F23" s="142">
        <v>1005200</v>
      </c>
      <c r="O23" s="142" t="s">
        <v>35</v>
      </c>
      <c r="P23" s="142" t="s">
        <v>130</v>
      </c>
    </row>
    <row r="24" spans="1:16" ht="12.75">
      <c r="A24" t="s">
        <v>36</v>
      </c>
      <c r="B24" s="142">
        <v>34125</v>
      </c>
      <c r="C24">
        <v>29448</v>
      </c>
      <c r="D24" s="142">
        <v>30197</v>
      </c>
      <c r="E24" s="142" t="s">
        <v>131</v>
      </c>
      <c r="F24" s="142">
        <v>41672</v>
      </c>
      <c r="O24" s="142" t="s">
        <v>36</v>
      </c>
      <c r="P24" s="142" t="s">
        <v>131</v>
      </c>
    </row>
    <row r="25" spans="1:16" ht="12.75">
      <c r="A25" t="s">
        <v>37</v>
      </c>
      <c r="B25" s="142">
        <v>961902</v>
      </c>
      <c r="C25">
        <v>849903</v>
      </c>
      <c r="D25" s="142">
        <v>860608</v>
      </c>
      <c r="E25" s="142" t="s">
        <v>132</v>
      </c>
      <c r="F25" s="142">
        <v>966858</v>
      </c>
      <c r="O25" s="142" t="s">
        <v>37</v>
      </c>
      <c r="P25" s="142" t="s">
        <v>132</v>
      </c>
    </row>
    <row r="26" spans="1:15" ht="12.75">
      <c r="A26" t="s">
        <v>38</v>
      </c>
      <c r="O26" s="142" t="s">
        <v>38</v>
      </c>
    </row>
    <row r="27" spans="1:16" ht="12.75">
      <c r="A27" t="s">
        <v>39</v>
      </c>
      <c r="B27" s="142">
        <v>8</v>
      </c>
      <c r="C27">
        <v>8</v>
      </c>
      <c r="D27" s="142">
        <v>8</v>
      </c>
      <c r="E27" s="142">
        <v>8</v>
      </c>
      <c r="F27" s="142">
        <v>8</v>
      </c>
      <c r="O27" s="142" t="s">
        <v>39</v>
      </c>
      <c r="P27" s="142">
        <v>8</v>
      </c>
    </row>
    <row r="28" spans="1:16" ht="12.75">
      <c r="A28" t="s">
        <v>40</v>
      </c>
      <c r="B28" s="142">
        <v>7</v>
      </c>
      <c r="C28">
        <v>7</v>
      </c>
      <c r="D28" s="142">
        <v>7</v>
      </c>
      <c r="E28" s="142">
        <v>7</v>
      </c>
      <c r="F28" s="142">
        <v>7</v>
      </c>
      <c r="O28" s="142" t="s">
        <v>40</v>
      </c>
      <c r="P28" s="142">
        <v>7</v>
      </c>
    </row>
    <row r="29" spans="1:16" ht="12.75">
      <c r="A29" t="s">
        <v>41</v>
      </c>
      <c r="B29" s="142">
        <v>7</v>
      </c>
      <c r="C29">
        <v>7</v>
      </c>
      <c r="D29" s="142">
        <v>7</v>
      </c>
      <c r="E29" s="142">
        <v>7</v>
      </c>
      <c r="F29" s="142">
        <v>7</v>
      </c>
      <c r="O29" s="142" t="s">
        <v>41</v>
      </c>
      <c r="P29" s="142">
        <v>7</v>
      </c>
    </row>
    <row r="30" spans="1:16" ht="12.75">
      <c r="A30" t="s">
        <v>133</v>
      </c>
      <c r="B30" s="142">
        <v>0</v>
      </c>
      <c r="C30">
        <v>0</v>
      </c>
      <c r="D30" s="142">
        <v>0</v>
      </c>
      <c r="E30" s="142">
        <v>0</v>
      </c>
      <c r="F30" s="142">
        <v>0</v>
      </c>
      <c r="O30" s="142" t="s">
        <v>42</v>
      </c>
      <c r="P30" s="142">
        <v>0</v>
      </c>
    </row>
    <row r="31" spans="1:16" ht="12.75">
      <c r="A31" t="s">
        <v>43</v>
      </c>
      <c r="B31" s="142">
        <v>0</v>
      </c>
      <c r="C31">
        <v>0</v>
      </c>
      <c r="D31" s="142">
        <v>0</v>
      </c>
      <c r="E31" s="142">
        <v>0</v>
      </c>
      <c r="F31" s="142">
        <v>0</v>
      </c>
      <c r="O31" s="142" t="s">
        <v>43</v>
      </c>
      <c r="P31" s="142">
        <v>0</v>
      </c>
    </row>
    <row r="32" spans="1:16" ht="12.75">
      <c r="A32" t="s">
        <v>134</v>
      </c>
      <c r="B32" s="142">
        <v>0</v>
      </c>
      <c r="C32">
        <v>0</v>
      </c>
      <c r="D32" s="142">
        <v>0</v>
      </c>
      <c r="E32" s="142">
        <v>0</v>
      </c>
      <c r="F32" s="142">
        <v>0</v>
      </c>
      <c r="O32" s="142" t="s">
        <v>44</v>
      </c>
      <c r="P32" s="142">
        <v>0</v>
      </c>
    </row>
    <row r="33" spans="1:16" ht="12.75">
      <c r="A33" t="s">
        <v>135</v>
      </c>
      <c r="B33" s="142">
        <v>0</v>
      </c>
      <c r="C33">
        <v>0</v>
      </c>
      <c r="D33" s="142">
        <v>0</v>
      </c>
      <c r="E33" s="142">
        <v>0</v>
      </c>
      <c r="F33" s="142">
        <v>0</v>
      </c>
      <c r="O33" s="142" t="s">
        <v>45</v>
      </c>
      <c r="P33" s="142">
        <v>0</v>
      </c>
    </row>
    <row r="34" spans="1:15" ht="12.75">
      <c r="A34" t="s">
        <v>46</v>
      </c>
      <c r="O34" s="142" t="s">
        <v>46</v>
      </c>
    </row>
    <row r="35" spans="1:16" ht="12.75">
      <c r="A35" t="s">
        <v>47</v>
      </c>
      <c r="B35" s="142">
        <v>16899</v>
      </c>
      <c r="C35" s="145">
        <v>16997</v>
      </c>
      <c r="D35" s="142">
        <v>17072</v>
      </c>
      <c r="E35" s="142">
        <v>16982</v>
      </c>
      <c r="F35" s="142">
        <v>16991</v>
      </c>
      <c r="O35" s="142" t="s">
        <v>47</v>
      </c>
      <c r="P35" s="142">
        <v>16982</v>
      </c>
    </row>
    <row r="36" spans="1:16" ht="12.75">
      <c r="A36" t="s">
        <v>48</v>
      </c>
      <c r="B36" s="142">
        <v>0</v>
      </c>
      <c r="C36">
        <v>0</v>
      </c>
      <c r="D36" s="142">
        <v>0</v>
      </c>
      <c r="E36" s="142">
        <v>50</v>
      </c>
      <c r="F36" s="142">
        <v>24</v>
      </c>
      <c r="O36" s="142" t="s">
        <v>48</v>
      </c>
      <c r="P36" s="142">
        <v>50</v>
      </c>
    </row>
    <row r="37" spans="1:16" ht="12.75">
      <c r="A37" t="s">
        <v>49</v>
      </c>
      <c r="B37" s="142">
        <v>0</v>
      </c>
      <c r="C37">
        <v>0</v>
      </c>
      <c r="D37" s="142">
        <v>0</v>
      </c>
      <c r="E37" s="142">
        <v>0</v>
      </c>
      <c r="F37" s="142">
        <v>0</v>
      </c>
      <c r="O37" s="142" t="s">
        <v>49</v>
      </c>
      <c r="P37" s="142">
        <v>0</v>
      </c>
    </row>
    <row r="38" spans="1:16" ht="12.75">
      <c r="A38" t="s">
        <v>50</v>
      </c>
      <c r="B38" s="142">
        <v>0</v>
      </c>
      <c r="C38">
        <v>0</v>
      </c>
      <c r="D38" s="142">
        <v>0</v>
      </c>
      <c r="E38" s="142">
        <v>0</v>
      </c>
      <c r="F38" s="142">
        <v>0</v>
      </c>
      <c r="O38" s="142" t="s">
        <v>50</v>
      </c>
      <c r="P38" s="142">
        <v>0</v>
      </c>
    </row>
    <row r="39" spans="1:15" ht="12.75">
      <c r="A39" t="s">
        <v>51</v>
      </c>
      <c r="O39" s="142" t="s">
        <v>51</v>
      </c>
    </row>
    <row r="40" spans="1:16" ht="12.75">
      <c r="A40" t="s">
        <v>52</v>
      </c>
      <c r="B40" s="142">
        <v>60</v>
      </c>
      <c r="C40">
        <v>60</v>
      </c>
      <c r="D40" s="142">
        <v>61</v>
      </c>
      <c r="E40" s="142">
        <v>61</v>
      </c>
      <c r="F40" s="142">
        <v>61</v>
      </c>
      <c r="O40" s="142" t="s">
        <v>52</v>
      </c>
      <c r="P40" s="142">
        <v>61</v>
      </c>
    </row>
    <row r="41" spans="1:16" ht="12.75">
      <c r="A41" t="s">
        <v>53</v>
      </c>
      <c r="B41" s="142">
        <v>19</v>
      </c>
      <c r="C41">
        <v>19</v>
      </c>
      <c r="D41" s="142">
        <v>19</v>
      </c>
      <c r="E41" s="142">
        <v>18</v>
      </c>
      <c r="F41" s="142">
        <v>18</v>
      </c>
      <c r="O41" s="142" t="s">
        <v>53</v>
      </c>
      <c r="P41" s="142">
        <v>18</v>
      </c>
    </row>
    <row r="42" spans="1:16" ht="12.75">
      <c r="A42" t="s">
        <v>54</v>
      </c>
      <c r="B42" s="142">
        <v>37</v>
      </c>
      <c r="C42">
        <v>37</v>
      </c>
      <c r="D42" s="142">
        <v>37</v>
      </c>
      <c r="E42" s="142">
        <v>36</v>
      </c>
      <c r="F42" s="142">
        <v>36</v>
      </c>
      <c r="O42" s="142" t="s">
        <v>54</v>
      </c>
      <c r="P42" s="142">
        <v>36</v>
      </c>
    </row>
    <row r="43" spans="1:15" ht="12.75">
      <c r="A43" t="s">
        <v>55</v>
      </c>
      <c r="O43" s="142" t="s">
        <v>55</v>
      </c>
    </row>
    <row r="44" spans="1:15" ht="12.75">
      <c r="A44" t="s">
        <v>56</v>
      </c>
      <c r="O44" s="142" t="s">
        <v>56</v>
      </c>
    </row>
    <row r="45" spans="1:16" ht="12.75">
      <c r="A45" t="s">
        <v>57</v>
      </c>
      <c r="B45" s="142">
        <v>753378.49</v>
      </c>
      <c r="C45">
        <v>886344.8</v>
      </c>
      <c r="D45" s="142">
        <v>855625.97</v>
      </c>
      <c r="E45" s="142" t="s">
        <v>136</v>
      </c>
      <c r="F45" s="142">
        <v>948574.05</v>
      </c>
      <c r="O45" s="142" t="s">
        <v>57</v>
      </c>
      <c r="P45" s="142" t="s">
        <v>136</v>
      </c>
    </row>
    <row r="46" spans="1:16" ht="12.75">
      <c r="A46" t="s">
        <v>58</v>
      </c>
      <c r="B46" s="142">
        <v>120776.8</v>
      </c>
      <c r="C46">
        <v>440519.7</v>
      </c>
      <c r="D46" s="142">
        <v>440519.7</v>
      </c>
      <c r="E46" s="142" t="s">
        <v>137</v>
      </c>
      <c r="F46" s="142">
        <v>367351.9</v>
      </c>
      <c r="O46" s="142" t="s">
        <v>58</v>
      </c>
      <c r="P46" s="142" t="s">
        <v>137</v>
      </c>
    </row>
    <row r="47" spans="1:16" ht="12.75">
      <c r="A47" t="s">
        <v>138</v>
      </c>
      <c r="B47" s="142">
        <v>123210.43</v>
      </c>
      <c r="C47">
        <v>109996.54</v>
      </c>
      <c r="D47" s="142">
        <v>116603</v>
      </c>
      <c r="E47" s="142" t="s">
        <v>139</v>
      </c>
      <c r="F47" s="142">
        <v>0</v>
      </c>
      <c r="O47" s="142" t="s">
        <v>59</v>
      </c>
      <c r="P47" s="142" t="s">
        <v>139</v>
      </c>
    </row>
    <row r="48" spans="1:16" ht="12.75">
      <c r="A48" t="s">
        <v>140</v>
      </c>
      <c r="B48" s="142">
        <v>645503.03</v>
      </c>
      <c r="C48">
        <v>145277.04</v>
      </c>
      <c r="D48" s="142">
        <v>1623283</v>
      </c>
      <c r="E48" s="142" t="s">
        <v>141</v>
      </c>
      <c r="F48" s="142">
        <v>1028002.68</v>
      </c>
      <c r="O48" s="142" t="s">
        <v>140</v>
      </c>
      <c r="P48" s="142" t="s">
        <v>141</v>
      </c>
    </row>
    <row r="49" spans="1:16" ht="12.75">
      <c r="A49" t="s">
        <v>61</v>
      </c>
      <c r="B49" s="142">
        <v>1642868.75</v>
      </c>
      <c r="C49">
        <v>1582138.08</v>
      </c>
      <c r="D49" s="142">
        <v>3036031.67</v>
      </c>
      <c r="E49" s="142" t="s">
        <v>142</v>
      </c>
      <c r="F49" s="142">
        <v>2343928.63</v>
      </c>
      <c r="O49" s="142" t="s">
        <v>61</v>
      </c>
      <c r="P49" s="142" t="s">
        <v>142</v>
      </c>
    </row>
    <row r="50" spans="1:15" ht="12.75">
      <c r="A50" t="s">
        <v>62</v>
      </c>
      <c r="O50" s="142" t="s">
        <v>62</v>
      </c>
    </row>
    <row r="51" spans="1:16" ht="12.75">
      <c r="A51" t="s">
        <v>63</v>
      </c>
      <c r="B51" s="142">
        <v>239551.03</v>
      </c>
      <c r="C51">
        <v>252298.04</v>
      </c>
      <c r="D51" s="142">
        <v>277462.27</v>
      </c>
      <c r="E51" s="142" t="s">
        <v>143</v>
      </c>
      <c r="F51" s="142">
        <v>310905.72</v>
      </c>
      <c r="O51" s="142" t="s">
        <v>63</v>
      </c>
      <c r="P51" s="142" t="s">
        <v>143</v>
      </c>
    </row>
    <row r="52" spans="1:16" ht="12.75">
      <c r="A52" t="s">
        <v>64</v>
      </c>
      <c r="B52" s="142">
        <v>260137.28</v>
      </c>
      <c r="C52">
        <v>248439.83</v>
      </c>
      <c r="D52" s="142">
        <v>248439.83</v>
      </c>
      <c r="E52" s="142" t="s">
        <v>144</v>
      </c>
      <c r="F52" s="142">
        <v>248178.78</v>
      </c>
      <c r="O52" s="142" t="s">
        <v>64</v>
      </c>
      <c r="P52" s="142" t="s">
        <v>144</v>
      </c>
    </row>
    <row r="53" spans="1:16" ht="12.75">
      <c r="A53" t="s">
        <v>65</v>
      </c>
      <c r="B53" s="142">
        <v>0</v>
      </c>
      <c r="C53">
        <v>0</v>
      </c>
      <c r="D53" s="142">
        <v>0</v>
      </c>
      <c r="E53" s="142" t="s">
        <v>145</v>
      </c>
      <c r="F53" s="142">
        <v>0</v>
      </c>
      <c r="O53" s="142" t="s">
        <v>65</v>
      </c>
      <c r="P53" s="142" t="s">
        <v>145</v>
      </c>
    </row>
    <row r="54" spans="1:16" ht="12.75">
      <c r="A54" t="s">
        <v>146</v>
      </c>
      <c r="B54" s="142">
        <v>202602.04</v>
      </c>
      <c r="C54">
        <v>317331.96</v>
      </c>
      <c r="D54" s="142">
        <v>282859.16</v>
      </c>
      <c r="E54" s="142" t="s">
        <v>147</v>
      </c>
      <c r="F54" s="142">
        <v>471762.59</v>
      </c>
      <c r="O54" s="142" t="s">
        <v>146</v>
      </c>
      <c r="P54" s="142" t="s">
        <v>147</v>
      </c>
    </row>
    <row r="55" spans="1:16" ht="12.75">
      <c r="A55" t="s">
        <v>67</v>
      </c>
      <c r="B55" s="142">
        <v>702290.35</v>
      </c>
      <c r="C55">
        <v>818069.83</v>
      </c>
      <c r="D55" s="142">
        <v>808761.26</v>
      </c>
      <c r="E55" s="142" t="s">
        <v>148</v>
      </c>
      <c r="F55" s="142">
        <v>1030847.09</v>
      </c>
      <c r="O55" s="142" t="s">
        <v>67</v>
      </c>
      <c r="P55" s="142" t="s">
        <v>148</v>
      </c>
    </row>
    <row r="56" spans="1:15" ht="12.75">
      <c r="A56" t="s">
        <v>68</v>
      </c>
      <c r="O56" s="142" t="s">
        <v>68</v>
      </c>
    </row>
    <row r="57" spans="1:16" ht="12.75">
      <c r="A57" t="s">
        <v>69</v>
      </c>
      <c r="B57" s="142">
        <v>623415.99</v>
      </c>
      <c r="C57">
        <v>631908.08</v>
      </c>
      <c r="D57" s="142">
        <v>600068.91</v>
      </c>
      <c r="E57" s="142" t="s">
        <v>149</v>
      </c>
      <c r="F57" s="142">
        <v>729517.3</v>
      </c>
      <c r="O57" s="142" t="s">
        <v>69</v>
      </c>
      <c r="P57" s="142" t="s">
        <v>149</v>
      </c>
    </row>
    <row r="58" spans="1:16" ht="12.75">
      <c r="A58" t="s">
        <v>70</v>
      </c>
      <c r="B58" s="142">
        <v>20000</v>
      </c>
      <c r="C58">
        <v>20000</v>
      </c>
      <c r="D58" s="142">
        <v>20000</v>
      </c>
      <c r="E58" s="142" t="s">
        <v>150</v>
      </c>
      <c r="F58" s="142">
        <v>20000</v>
      </c>
      <c r="O58" s="142" t="s">
        <v>70</v>
      </c>
      <c r="P58" s="142" t="s">
        <v>150</v>
      </c>
    </row>
    <row r="59" spans="1:16" ht="12.75">
      <c r="A59" t="s">
        <v>71</v>
      </c>
      <c r="B59" s="142">
        <v>16711.72</v>
      </c>
      <c r="C59">
        <v>5233.12</v>
      </c>
      <c r="D59" s="142">
        <v>5242.71</v>
      </c>
      <c r="E59" s="142" t="s">
        <v>151</v>
      </c>
      <c r="F59" s="142">
        <v>3980.05</v>
      </c>
      <c r="O59" s="142" t="s">
        <v>71</v>
      </c>
      <c r="P59" s="142" t="s">
        <v>151</v>
      </c>
    </row>
    <row r="60" spans="1:16" ht="12.75">
      <c r="A60" t="s">
        <v>72</v>
      </c>
      <c r="B60" s="142">
        <v>429431.29</v>
      </c>
      <c r="C60">
        <v>336133.03</v>
      </c>
      <c r="D60" s="142">
        <v>371819.47</v>
      </c>
      <c r="E60" s="142" t="s">
        <v>152</v>
      </c>
      <c r="F60" s="142">
        <v>459240.94</v>
      </c>
      <c r="O60" s="142" t="s">
        <v>72</v>
      </c>
      <c r="P60" s="142" t="s">
        <v>152</v>
      </c>
    </row>
    <row r="61" spans="1:15" ht="12.75">
      <c r="A61" t="s">
        <v>73</v>
      </c>
      <c r="O61" s="142" t="s">
        <v>73</v>
      </c>
    </row>
    <row r="62" spans="1:16" ht="12.75">
      <c r="A62" t="s">
        <v>74</v>
      </c>
      <c r="B62" s="142">
        <v>425377</v>
      </c>
      <c r="C62">
        <v>380157</v>
      </c>
      <c r="D62" s="142">
        <v>381021</v>
      </c>
      <c r="E62" s="142" t="s">
        <v>153</v>
      </c>
      <c r="F62" s="142">
        <v>290516</v>
      </c>
      <c r="O62" s="142" t="s">
        <v>74</v>
      </c>
      <c r="P62" s="142" t="s">
        <v>153</v>
      </c>
    </row>
    <row r="63" spans="1:16" ht="12.75">
      <c r="A63" t="s">
        <v>75</v>
      </c>
      <c r="B63" s="142">
        <v>4103307.24</v>
      </c>
      <c r="C63">
        <v>3740573.04</v>
      </c>
      <c r="D63" s="142">
        <v>3839792.85</v>
      </c>
      <c r="E63" s="142" t="s">
        <v>154</v>
      </c>
      <c r="F63" s="142">
        <v>2423535.44</v>
      </c>
      <c r="O63" s="142" t="s">
        <v>75</v>
      </c>
      <c r="P63" s="142" t="s">
        <v>154</v>
      </c>
    </row>
    <row r="64" spans="1:16" ht="12.75">
      <c r="A64" t="s">
        <v>76</v>
      </c>
      <c r="B64" s="142">
        <v>1000381.05</v>
      </c>
      <c r="C64">
        <v>852265.27</v>
      </c>
      <c r="D64" s="142">
        <v>799086.58</v>
      </c>
      <c r="E64" s="142" t="s">
        <v>155</v>
      </c>
      <c r="F64" s="142">
        <v>537206.9</v>
      </c>
      <c r="O64" s="142" t="s">
        <v>76</v>
      </c>
      <c r="P64" s="142" t="s">
        <v>155</v>
      </c>
    </row>
    <row r="65" spans="1:16" ht="12.75">
      <c r="A65" t="s">
        <v>156</v>
      </c>
      <c r="B65" s="142">
        <v>16668005.27</v>
      </c>
      <c r="C65">
        <v>16683144.94</v>
      </c>
      <c r="D65" s="142">
        <v>16563809.19</v>
      </c>
      <c r="E65" s="142" t="s">
        <v>157</v>
      </c>
      <c r="F65" s="142">
        <v>18109022.48</v>
      </c>
      <c r="O65" s="142" t="s">
        <v>156</v>
      </c>
      <c r="P65" s="142" t="s">
        <v>157</v>
      </c>
    </row>
    <row r="66" spans="1:16" ht="12.75">
      <c r="A66" t="s">
        <v>78</v>
      </c>
      <c r="B66" s="142">
        <v>3669418.37</v>
      </c>
      <c r="C66">
        <v>3872742.08</v>
      </c>
      <c r="D66" s="142">
        <v>3938973.44</v>
      </c>
      <c r="E66" s="142" t="s">
        <v>158</v>
      </c>
      <c r="F66" s="142">
        <v>3239507.6</v>
      </c>
      <c r="O66" s="142" t="s">
        <v>78</v>
      </c>
      <c r="P66" s="142" t="s">
        <v>158</v>
      </c>
    </row>
    <row r="67" spans="1:16" ht="12.75">
      <c r="A67" t="s">
        <v>79</v>
      </c>
      <c r="B67" s="142">
        <v>904918.83</v>
      </c>
      <c r="C67">
        <v>85824.47</v>
      </c>
      <c r="D67" s="142">
        <v>695537.06</v>
      </c>
      <c r="E67" s="142" t="s">
        <v>159</v>
      </c>
      <c r="F67" s="142">
        <v>813118.05</v>
      </c>
      <c r="O67" s="142" t="s">
        <v>79</v>
      </c>
      <c r="P67" s="142" t="s">
        <v>159</v>
      </c>
    </row>
    <row r="68" spans="1:16" ht="12.75">
      <c r="A68" t="s">
        <v>80</v>
      </c>
      <c r="B68" s="142">
        <v>183334.45</v>
      </c>
      <c r="C68">
        <v>192317.97</v>
      </c>
      <c r="D68" s="142">
        <v>161106.31</v>
      </c>
      <c r="E68" s="142" t="s">
        <v>160</v>
      </c>
      <c r="F68" s="142">
        <v>160267.35</v>
      </c>
      <c r="O68" s="142" t="s">
        <v>80</v>
      </c>
      <c r="P68" s="142" t="s">
        <v>160</v>
      </c>
    </row>
    <row r="69" spans="1:16" ht="12.75">
      <c r="A69" t="s">
        <v>81</v>
      </c>
      <c r="B69" s="142">
        <v>5108688.29</v>
      </c>
      <c r="C69">
        <v>4592838.31</v>
      </c>
      <c r="D69" s="142">
        <v>4638879.43</v>
      </c>
      <c r="E69" s="142" t="s">
        <v>161</v>
      </c>
      <c r="F69" s="142">
        <v>2960742.34</v>
      </c>
      <c r="O69" s="142" t="s">
        <v>81</v>
      </c>
      <c r="P69" s="142" t="s">
        <v>161</v>
      </c>
    </row>
    <row r="70" spans="1:16" ht="12.75">
      <c r="A70" t="s">
        <v>82</v>
      </c>
      <c r="B70" s="142">
        <v>4757671.65</v>
      </c>
      <c r="C70">
        <v>4150884.52</v>
      </c>
      <c r="D70" s="142">
        <v>4795616.81</v>
      </c>
      <c r="E70" s="142" t="s">
        <v>162</v>
      </c>
      <c r="F70" s="142">
        <v>4212893</v>
      </c>
      <c r="O70" s="142" t="s">
        <v>82</v>
      </c>
      <c r="P70" s="142" t="s">
        <v>162</v>
      </c>
    </row>
    <row r="71" spans="1:15" ht="12.75">
      <c r="A71" t="s">
        <v>83</v>
      </c>
      <c r="O71" s="142" t="s">
        <v>83</v>
      </c>
    </row>
    <row r="72" spans="1:16" ht="12.75">
      <c r="A72" t="s">
        <v>84</v>
      </c>
      <c r="B72" s="142">
        <v>16899</v>
      </c>
      <c r="C72">
        <v>17047</v>
      </c>
      <c r="D72" s="142">
        <v>17072</v>
      </c>
      <c r="E72" s="142">
        <v>17032</v>
      </c>
      <c r="F72" s="142">
        <v>17015</v>
      </c>
      <c r="O72" s="142" t="s">
        <v>84</v>
      </c>
      <c r="P72" s="142">
        <v>17032</v>
      </c>
    </row>
    <row r="73" spans="1:16" ht="12.75">
      <c r="A73" t="s">
        <v>85</v>
      </c>
      <c r="B73" s="142">
        <v>178</v>
      </c>
      <c r="C73">
        <v>221</v>
      </c>
      <c r="D73" s="142">
        <v>146</v>
      </c>
      <c r="E73" s="142">
        <v>137</v>
      </c>
      <c r="F73" s="142">
        <v>151</v>
      </c>
      <c r="O73" s="142" t="s">
        <v>85</v>
      </c>
      <c r="P73" s="142">
        <v>137</v>
      </c>
    </row>
    <row r="74" spans="1:16" ht="12.75">
      <c r="A74" t="s">
        <v>86</v>
      </c>
      <c r="B74" s="142">
        <v>39</v>
      </c>
      <c r="C74">
        <v>14</v>
      </c>
      <c r="D74" s="142">
        <v>41</v>
      </c>
      <c r="E74" s="142">
        <v>54</v>
      </c>
      <c r="F74" s="142">
        <v>39</v>
      </c>
      <c r="O74" s="142" t="s">
        <v>86</v>
      </c>
      <c r="P74" s="142">
        <v>54</v>
      </c>
    </row>
    <row r="75" spans="1:16" ht="12.75">
      <c r="A75" t="s">
        <v>87</v>
      </c>
      <c r="B75" s="142">
        <v>39</v>
      </c>
      <c r="C75">
        <v>14</v>
      </c>
      <c r="D75" s="142">
        <v>41</v>
      </c>
      <c r="E75" s="142">
        <v>54</v>
      </c>
      <c r="F75" s="142">
        <v>39</v>
      </c>
      <c r="O75" s="142" t="s">
        <v>87</v>
      </c>
      <c r="P75" s="142">
        <v>54</v>
      </c>
    </row>
    <row r="76" spans="1:16" ht="12.75">
      <c r="A76" t="s">
        <v>88</v>
      </c>
      <c r="B76" s="142">
        <v>2</v>
      </c>
      <c r="C76">
        <v>16</v>
      </c>
      <c r="D76" s="142">
        <v>7</v>
      </c>
      <c r="E76" s="142">
        <v>15</v>
      </c>
      <c r="F76" s="142">
        <v>33</v>
      </c>
      <c r="O76" s="142" t="s">
        <v>88</v>
      </c>
      <c r="P76" s="142">
        <v>15</v>
      </c>
    </row>
    <row r="77" spans="1:16" ht="12.75">
      <c r="A77" t="s">
        <v>89</v>
      </c>
      <c r="B77" s="142">
        <v>2</v>
      </c>
      <c r="C77">
        <v>16</v>
      </c>
      <c r="D77" s="142">
        <v>7</v>
      </c>
      <c r="E77" s="142">
        <v>15</v>
      </c>
      <c r="F77" s="142">
        <v>33</v>
      </c>
      <c r="O77" s="142" t="s">
        <v>89</v>
      </c>
      <c r="P77" s="142">
        <v>15</v>
      </c>
    </row>
    <row r="78" spans="1:16" ht="12.75">
      <c r="A78" t="s">
        <v>90</v>
      </c>
      <c r="B78" s="142">
        <v>180</v>
      </c>
      <c r="C78">
        <v>237</v>
      </c>
      <c r="D78" s="142">
        <v>153</v>
      </c>
      <c r="E78" s="142">
        <v>152</v>
      </c>
      <c r="F78" s="142">
        <v>184</v>
      </c>
      <c r="O78" s="142" t="s">
        <v>90</v>
      </c>
      <c r="P78" s="142">
        <v>152</v>
      </c>
    </row>
    <row r="79" spans="1:16" ht="12.75">
      <c r="A79" t="s">
        <v>91</v>
      </c>
      <c r="B79" s="142">
        <v>180</v>
      </c>
      <c r="C79">
        <v>237</v>
      </c>
      <c r="D79" s="142">
        <v>153</v>
      </c>
      <c r="E79" s="142">
        <v>152</v>
      </c>
      <c r="F79" s="142">
        <v>184</v>
      </c>
      <c r="O79" s="142" t="s">
        <v>91</v>
      </c>
      <c r="P79" s="142">
        <v>152</v>
      </c>
    </row>
    <row r="80" spans="1:15" ht="12.75">
      <c r="A80" t="s">
        <v>92</v>
      </c>
      <c r="O80" s="142" t="s">
        <v>92</v>
      </c>
    </row>
    <row r="81" spans="1:16" ht="12.75">
      <c r="A81" t="s">
        <v>93</v>
      </c>
      <c r="B81" s="142">
        <v>6</v>
      </c>
      <c r="C81">
        <v>31</v>
      </c>
      <c r="D81" s="142">
        <v>15</v>
      </c>
      <c r="E81" s="142">
        <v>25</v>
      </c>
      <c r="F81" s="142">
        <v>33</v>
      </c>
      <c r="O81" s="142" t="s">
        <v>93</v>
      </c>
      <c r="P81" s="142">
        <v>25</v>
      </c>
    </row>
    <row r="82" spans="1:16" ht="12.75">
      <c r="A82" t="s">
        <v>94</v>
      </c>
      <c r="B82" s="142">
        <v>6</v>
      </c>
      <c r="C82">
        <v>31</v>
      </c>
      <c r="D82" s="142">
        <v>15</v>
      </c>
      <c r="E82" s="142">
        <v>25</v>
      </c>
      <c r="F82" s="142">
        <v>33</v>
      </c>
      <c r="O82" s="142" t="s">
        <v>94</v>
      </c>
      <c r="P82" s="142">
        <v>25</v>
      </c>
    </row>
    <row r="83" spans="1:16" ht="12.75">
      <c r="A83" t="s">
        <v>95</v>
      </c>
      <c r="B83" s="142">
        <v>111</v>
      </c>
      <c r="C83">
        <v>106</v>
      </c>
      <c r="D83" s="142">
        <v>86</v>
      </c>
      <c r="E83" s="142">
        <v>117</v>
      </c>
      <c r="F83" s="142">
        <v>98</v>
      </c>
      <c r="O83" s="142" t="s">
        <v>95</v>
      </c>
      <c r="P83" s="142">
        <v>117</v>
      </c>
    </row>
    <row r="84" spans="1:16" ht="12.75">
      <c r="A84" t="s">
        <v>96</v>
      </c>
      <c r="B84" s="142">
        <v>111</v>
      </c>
      <c r="C84">
        <v>106</v>
      </c>
      <c r="D84" s="142">
        <v>86</v>
      </c>
      <c r="E84" s="142">
        <v>117</v>
      </c>
      <c r="F84" s="142">
        <v>98</v>
      </c>
      <c r="O84" s="142" t="s">
        <v>96</v>
      </c>
      <c r="P84" s="142">
        <v>117</v>
      </c>
    </row>
    <row r="85" spans="1:16" ht="12.75">
      <c r="A85" t="s">
        <v>97</v>
      </c>
      <c r="B85" s="142">
        <v>1</v>
      </c>
      <c r="C85">
        <v>4</v>
      </c>
      <c r="D85" s="142">
        <v>2</v>
      </c>
      <c r="E85" s="142">
        <v>1</v>
      </c>
      <c r="F85" s="142">
        <v>2</v>
      </c>
      <c r="O85" s="142" t="s">
        <v>97</v>
      </c>
      <c r="P85" s="142">
        <v>1</v>
      </c>
    </row>
    <row r="86" spans="1:16" ht="12.75">
      <c r="A86" t="s">
        <v>98</v>
      </c>
      <c r="B86" s="142">
        <v>1</v>
      </c>
      <c r="C86">
        <v>4</v>
      </c>
      <c r="D86" s="142">
        <v>2</v>
      </c>
      <c r="E86" s="142">
        <v>1</v>
      </c>
      <c r="F86" s="142">
        <v>2</v>
      </c>
      <c r="O86" s="142" t="s">
        <v>98</v>
      </c>
      <c r="P86" s="142">
        <v>1</v>
      </c>
    </row>
    <row r="87" spans="1:16" ht="12.75">
      <c r="A87" t="s">
        <v>99</v>
      </c>
      <c r="B87" s="142">
        <v>338</v>
      </c>
      <c r="C87">
        <v>338</v>
      </c>
      <c r="D87" s="142">
        <v>338</v>
      </c>
      <c r="E87" s="142" t="s">
        <v>163</v>
      </c>
      <c r="F87" s="142">
        <v>338</v>
      </c>
      <c r="O87" s="142" t="s">
        <v>99</v>
      </c>
      <c r="P87" s="142" t="s">
        <v>163</v>
      </c>
    </row>
    <row r="88" spans="1:16" ht="12.75">
      <c r="A88" t="s">
        <v>100</v>
      </c>
      <c r="B88" s="142">
        <v>115</v>
      </c>
      <c r="C88">
        <v>115</v>
      </c>
      <c r="D88" s="142">
        <v>115</v>
      </c>
      <c r="E88" s="142" t="s">
        <v>164</v>
      </c>
      <c r="F88" s="142">
        <v>115</v>
      </c>
      <c r="O88" s="142" t="s">
        <v>100</v>
      </c>
      <c r="P88" s="142" t="s">
        <v>164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34">
      <selection activeCell="M8" sqref="M8"/>
    </sheetView>
  </sheetViews>
  <sheetFormatPr defaultColWidth="11.421875" defaultRowHeight="15"/>
  <cols>
    <col min="1" max="1" width="1.421875" style="0" customWidth="1"/>
    <col min="3" max="3" width="50.00390625" style="0" customWidth="1"/>
    <col min="11" max="11" width="10.140625" style="0" customWidth="1"/>
  </cols>
  <sheetData>
    <row r="1" spans="1:10" ht="12.75">
      <c r="A1" s="1"/>
      <c r="B1" s="1"/>
      <c r="C1" s="1"/>
      <c r="D1" s="125"/>
      <c r="E1" s="1"/>
      <c r="F1" s="1"/>
      <c r="G1" s="1"/>
      <c r="H1" s="1"/>
      <c r="I1" s="1"/>
      <c r="J1" s="1"/>
    </row>
    <row r="2" spans="1:10" ht="12.75">
      <c r="A2" s="1"/>
      <c r="B2" s="146" t="s">
        <v>165</v>
      </c>
      <c r="C2" s="146" t="s">
        <v>166</v>
      </c>
      <c r="D2" s="147" t="s">
        <v>0</v>
      </c>
      <c r="E2" s="148" t="str">
        <f>'Resumen Anual'!R2</f>
        <v>AGUAS DE PUERTO CORTES</v>
      </c>
      <c r="F2" s="148"/>
      <c r="G2" s="149"/>
      <c r="H2" s="150"/>
      <c r="I2" s="150"/>
      <c r="J2" s="150"/>
    </row>
    <row r="3" spans="1:11" ht="12.75">
      <c r="A3" s="1"/>
      <c r="B3" s="1"/>
      <c r="C3" s="1"/>
      <c r="D3" s="10" t="s">
        <v>167</v>
      </c>
      <c r="E3" s="10">
        <v>2010</v>
      </c>
      <c r="F3" s="10">
        <v>2011</v>
      </c>
      <c r="G3" s="10">
        <v>2012</v>
      </c>
      <c r="H3" s="10">
        <v>2013</v>
      </c>
      <c r="I3" s="10">
        <v>2014</v>
      </c>
      <c r="J3" s="10">
        <v>2015</v>
      </c>
      <c r="K3" s="10">
        <f>'Resumen Anual'!X3</f>
        <v>2016</v>
      </c>
    </row>
    <row r="4" spans="1:10" ht="12.75">
      <c r="A4" s="1"/>
      <c r="B4" s="151" t="s">
        <v>168</v>
      </c>
      <c r="C4" s="152" t="s">
        <v>169</v>
      </c>
      <c r="D4" s="125" t="s">
        <v>0</v>
      </c>
      <c r="E4" s="1"/>
      <c r="F4" s="1"/>
      <c r="G4" s="1"/>
      <c r="H4" s="1"/>
      <c r="I4" s="1"/>
      <c r="J4" s="1"/>
    </row>
    <row r="5" spans="1:11" ht="12.75">
      <c r="A5" s="1"/>
      <c r="B5" s="153" t="s">
        <v>170</v>
      </c>
      <c r="C5" s="113" t="s">
        <v>171</v>
      </c>
      <c r="D5" s="154" t="s">
        <v>172</v>
      </c>
      <c r="E5" s="155">
        <f>'Resumen Anual'!R14*'Resumen Anual'!R9/'Resumen Anual'!R8</f>
        <v>0.6883145329098674</v>
      </c>
      <c r="F5" s="155">
        <f>'Resumen Anual'!S14*'Resumen Anual'!S9/'Resumen Anual'!S8</f>
        <v>0.8629900332225914</v>
      </c>
      <c r="G5" s="155">
        <f>'Resumen Anual'!T14*'Resumen Anual'!T9/'Resumen Anual'!T8</f>
        <v>0.9107610857225639</v>
      </c>
      <c r="H5" s="155">
        <f>'Resumen Anual'!U14*'Resumen Anual'!U9/'Resumen Anual'!U8</f>
        <v>0.9303773345191209</v>
      </c>
      <c r="I5" s="155">
        <f>'Resumen Anual'!V14*'Resumen Anual'!V9/'Resumen Anual'!V8</f>
        <v>0.9543649106611439</v>
      </c>
      <c r="J5" s="155">
        <f>'Resumen Anual'!W14*'Resumen Anual'!W9/'Resumen Anual'!W8</f>
        <v>0.9802818222316007</v>
      </c>
      <c r="K5" s="155" t="e">
        <f>'Resumen Anual'!X14*'Resumen Anual'!X9/'Resumen Anual'!X8</f>
        <v>#DIV/0!</v>
      </c>
    </row>
    <row r="6" spans="1:11" ht="12.75">
      <c r="A6" s="1"/>
      <c r="B6" s="68" t="s">
        <v>173</v>
      </c>
      <c r="C6" s="156" t="s">
        <v>174</v>
      </c>
      <c r="D6" s="157" t="s">
        <v>172</v>
      </c>
      <c r="E6" s="158">
        <f>'Resumen Anual'!R16*'Resumen Anual'!R9/'Resumen Anual'!R8</f>
        <v>0.2532581316394699</v>
      </c>
      <c r="F6" s="158">
        <f>'Resumen Anual'!S16*'Resumen Anual'!S9/'Resumen Anual'!S8</f>
        <v>0.31588039867109635</v>
      </c>
      <c r="G6" s="158">
        <f>'Resumen Anual'!T16*'Resumen Anual'!T9/'Resumen Anual'!T8</f>
        <v>0.3299047819731072</v>
      </c>
      <c r="H6" s="158">
        <f>'Resumen Anual'!U16*'Resumen Anual'!U9/'Resumen Anual'!U8</f>
        <v>0.30879176724685553</v>
      </c>
      <c r="I6" s="158">
        <f>'Resumen Anual'!V16*'Resumen Anual'!V9/'Resumen Anual'!V8</f>
        <v>0.32887145165012693</v>
      </c>
      <c r="J6" s="158">
        <f>'Resumen Anual'!W16*'Resumen Anual'!W9/'Resumen Anual'!W8</f>
        <v>0.31974631309934115</v>
      </c>
      <c r="K6" s="158" t="e">
        <f>'Resumen Anual'!X16*'Resumen Anual'!X9/'Resumen Anual'!X8</f>
        <v>#DIV/0!</v>
      </c>
    </row>
    <row r="7" spans="1:11" ht="12.75">
      <c r="A7" s="1"/>
      <c r="B7" s="68" t="s">
        <v>175</v>
      </c>
      <c r="C7" s="2" t="s">
        <v>176</v>
      </c>
      <c r="D7" s="157" t="s">
        <v>177</v>
      </c>
      <c r="E7" s="159">
        <f>('Resumen Anual'!R22*1000/365)/('Resumen Anual'!R14*'Resumen Anual'!R9)</f>
        <v>640.3012726466709</v>
      </c>
      <c r="F7" s="159">
        <f>('Resumen Anual'!S22*1000/365)/('Resumen Anual'!S14*'Resumen Anual'!S9)</f>
        <v>406.48100881319317</v>
      </c>
      <c r="G7" s="159">
        <f>('Resumen Anual'!T22*1000/365)/('Resumen Anual'!T14*'Resumen Anual'!T9)</f>
        <v>457.4634902932959</v>
      </c>
      <c r="H7" s="159">
        <f>('Resumen Anual'!U22*1000/365)/('Resumen Anual'!U14*'Resumen Anual'!U9)</f>
        <v>417.1301902992823</v>
      </c>
      <c r="I7" s="159">
        <f>('Resumen Anual'!V22*1000/365)/('Resumen Anual'!V14*'Resumen Anual'!V9)</f>
        <v>383.20506450055007</v>
      </c>
      <c r="J7" s="159">
        <f>('Resumen Anual'!W22*1000/365)/('Resumen Anual'!W14*'Resumen Anual'!W9)</f>
        <v>324.90755636227817</v>
      </c>
      <c r="K7" s="159" t="e">
        <f>('Resumen Anual'!X22*1000/365)/('Resumen Anual'!X14*'Resumen Anual'!X9)</f>
        <v>#DIV/0!</v>
      </c>
    </row>
    <row r="8" spans="1:11" ht="12.75">
      <c r="A8" s="1"/>
      <c r="B8" s="68" t="s">
        <v>178</v>
      </c>
      <c r="C8" s="160" t="s">
        <v>179</v>
      </c>
      <c r="D8" s="157" t="s">
        <v>172</v>
      </c>
      <c r="E8" s="161">
        <f>'Resumen Anual'!R28/'Resumen Anual'!R27</f>
        <v>0</v>
      </c>
      <c r="F8" s="161">
        <f>'Resumen Anual'!S28/'Resumen Anual'!S27</f>
        <v>0.16666666666666666</v>
      </c>
      <c r="G8" s="161">
        <f>'Resumen Anual'!T28/'Resumen Anual'!T27</f>
        <v>0.18055555555555555</v>
      </c>
      <c r="H8" s="161">
        <f>'Resumen Anual'!U28/'Resumen Anual'!U27</f>
        <v>0.3780487804878049</v>
      </c>
      <c r="I8" s="161">
        <f>'Resumen Anual'!V28/'Resumen Anual'!V27</f>
        <v>0.6041666666666666</v>
      </c>
      <c r="J8" s="161">
        <f>'Resumen Anual'!W28/'Resumen Anual'!W27</f>
        <v>1.0394736842105263</v>
      </c>
      <c r="K8" s="161">
        <f>'Resumen Anual'!X28/'Resumen Anual'!X27</f>
        <v>0.875</v>
      </c>
    </row>
    <row r="9" spans="1:11" ht="12.75">
      <c r="A9" s="1"/>
      <c r="B9" s="68" t="s">
        <v>180</v>
      </c>
      <c r="C9" s="160" t="s">
        <v>181</v>
      </c>
      <c r="D9" s="157" t="s">
        <v>172</v>
      </c>
      <c r="E9" s="161" t="e">
        <f>'Resumen Anual'!R29/'Resumen Anual'!R28</f>
        <v>#DIV/0!</v>
      </c>
      <c r="F9" s="161">
        <f>'Resumen Anual'!S29/'Resumen Anual'!S28</f>
        <v>1</v>
      </c>
      <c r="G9" s="161">
        <f>'Resumen Anual'!T29/'Resumen Anual'!T28</f>
        <v>0.9230769230769231</v>
      </c>
      <c r="H9" s="161">
        <f>'Resumen Anual'!U29/'Resumen Anual'!U28</f>
        <v>0.967741935483871</v>
      </c>
      <c r="I9" s="161">
        <f>'Resumen Anual'!V29/'Resumen Anual'!V28</f>
        <v>1</v>
      </c>
      <c r="J9" s="161">
        <f>'Resumen Anual'!W29/'Resumen Anual'!W28</f>
        <v>1</v>
      </c>
      <c r="K9" s="161">
        <f>'Resumen Anual'!X29/'Resumen Anual'!X28</f>
        <v>1</v>
      </c>
    </row>
    <row r="10" spans="1:11" ht="37.5" customHeight="1">
      <c r="A10" s="1"/>
      <c r="B10" s="68" t="s">
        <v>182</v>
      </c>
      <c r="C10" s="160" t="s">
        <v>183</v>
      </c>
      <c r="D10" s="157" t="s">
        <v>172</v>
      </c>
      <c r="E10" s="161" t="e">
        <f>'Resumen Anual'!R31/'Resumen Anual'!R30</f>
        <v>#DIV/0!</v>
      </c>
      <c r="F10" s="161">
        <f>'Resumen Anual'!S31/'Resumen Anual'!S30</f>
        <v>1</v>
      </c>
      <c r="G10" s="161">
        <f>'Resumen Anual'!T31/'Resumen Anual'!T30</f>
        <v>1</v>
      </c>
      <c r="H10" s="161">
        <f>'Resumen Anual'!U31/'Resumen Anual'!U30</f>
        <v>0.75</v>
      </c>
      <c r="I10" s="161">
        <f>'Resumen Anual'!V31/'Resumen Anual'!V30</f>
        <v>0.4444444444444444</v>
      </c>
      <c r="J10" s="161">
        <f>'Resumen Anual'!W31/'Resumen Anual'!W30</f>
        <v>1</v>
      </c>
      <c r="K10" s="161" t="e">
        <f>'Resumen Anual'!X31/'Resumen Anual'!X30</f>
        <v>#DIV/0!</v>
      </c>
    </row>
    <row r="11" spans="1:11" ht="12.75">
      <c r="A11" s="1"/>
      <c r="B11" s="68" t="s">
        <v>184</v>
      </c>
      <c r="C11" s="160" t="s">
        <v>185</v>
      </c>
      <c r="D11" s="157" t="s">
        <v>172</v>
      </c>
      <c r="E11" s="161" t="e">
        <f>'Resumen Anual'!R33/'Resumen Anual'!R32</f>
        <v>#DIV/0!</v>
      </c>
      <c r="F11" s="161">
        <f>'Resumen Anual'!S33/'Resumen Anual'!S32</f>
        <v>1</v>
      </c>
      <c r="G11" s="161">
        <f>'Resumen Anual'!T33/'Resumen Anual'!T32</f>
        <v>1</v>
      </c>
      <c r="H11" s="161">
        <f>'Resumen Anual'!U33/'Resumen Anual'!U32</f>
        <v>1</v>
      </c>
      <c r="I11" s="161">
        <f>'Resumen Anual'!V33/'Resumen Anual'!V32</f>
        <v>0.8</v>
      </c>
      <c r="J11" s="161">
        <f>'Resumen Anual'!W33/'Resumen Anual'!W32</f>
        <v>1</v>
      </c>
      <c r="K11" s="161" t="e">
        <f>'Resumen Anual'!X33/'Resumen Anual'!X32</f>
        <v>#DIV/0!</v>
      </c>
    </row>
    <row r="12" spans="1:11" ht="12.75">
      <c r="A12" s="1"/>
      <c r="B12" s="162" t="s">
        <v>186</v>
      </c>
      <c r="C12" s="119" t="s">
        <v>187</v>
      </c>
      <c r="D12" s="157" t="s">
        <v>188</v>
      </c>
      <c r="E12" s="163">
        <v>20</v>
      </c>
      <c r="F12" s="163">
        <v>21</v>
      </c>
      <c r="G12" s="163">
        <v>22</v>
      </c>
      <c r="H12" s="163">
        <v>23</v>
      </c>
      <c r="I12" s="163">
        <v>24</v>
      </c>
      <c r="J12" s="163">
        <v>25</v>
      </c>
      <c r="K12" s="163">
        <v>26</v>
      </c>
    </row>
    <row r="13" spans="1:11" ht="12.75">
      <c r="A13" s="1"/>
      <c r="B13" s="164" t="s">
        <v>189</v>
      </c>
      <c r="C13" s="165" t="s">
        <v>190</v>
      </c>
      <c r="D13" s="166" t="s">
        <v>172</v>
      </c>
      <c r="E13" s="167">
        <f>200*'Resumen Anual'!R14*'Resumen Anual'!R9/(1000*'Resumen Anual'!R22/365)</f>
        <v>0.31235296343126806</v>
      </c>
      <c r="F13" s="167">
        <f>200*'Resumen Anual'!S14*'Resumen Anual'!S9/(1000*'Resumen Anual'!S22/365)</f>
        <v>0.4920279069960539</v>
      </c>
      <c r="G13" s="167">
        <f>200*'Resumen Anual'!T14*'Resumen Anual'!T9/(1000*'Resumen Anual'!T22/365)</f>
        <v>0.4371933591285569</v>
      </c>
      <c r="H13" s="167">
        <f>200*'Resumen Anual'!U14*'Resumen Anual'!U9/(1000*'Resumen Anual'!U22/365)</f>
        <v>0.4794666141439059</v>
      </c>
      <c r="I13" s="167">
        <f>200*'Resumen Anual'!V14*'Resumen Anual'!V9/(1000*'Resumen Anual'!V22/365)</f>
        <v>0.5219137702698939</v>
      </c>
      <c r="J13" s="167">
        <f>200*'Resumen Anual'!W14*'Resumen Anual'!W9/(1000*'Resumen Anual'!W22/365)</f>
        <v>0.6155597063953667</v>
      </c>
      <c r="K13" s="167">
        <f>200*'Resumen Anual'!X14*'Resumen Anual'!X9/(1000*'Resumen Anual'!X22/365)</f>
        <v>0</v>
      </c>
    </row>
    <row r="14" spans="1:11" ht="12.75">
      <c r="A14" s="1"/>
      <c r="B14" s="22"/>
      <c r="C14" s="22"/>
      <c r="D14" s="168"/>
      <c r="E14" s="169"/>
      <c r="F14" s="169"/>
      <c r="G14" s="169"/>
      <c r="H14" s="169"/>
      <c r="I14" s="169"/>
      <c r="J14" s="169"/>
      <c r="K14" s="169"/>
    </row>
    <row r="15" spans="1:11" ht="12.75">
      <c r="A15" s="1"/>
      <c r="B15" s="170" t="s">
        <v>191</v>
      </c>
      <c r="C15" s="171" t="s">
        <v>192</v>
      </c>
      <c r="D15" s="168"/>
      <c r="E15" s="169"/>
      <c r="F15" s="169"/>
      <c r="G15" s="169"/>
      <c r="H15" s="169"/>
      <c r="I15" s="169"/>
      <c r="J15" s="169"/>
      <c r="K15" s="169"/>
    </row>
    <row r="16" spans="1:11" ht="12.75">
      <c r="A16" s="1"/>
      <c r="B16" s="153" t="s">
        <v>193</v>
      </c>
      <c r="C16" s="113" t="s">
        <v>194</v>
      </c>
      <c r="D16" s="154" t="s">
        <v>172</v>
      </c>
      <c r="E16" s="172">
        <f>'Resumen Anual'!R19/'Resumen Anual'!R14</f>
        <v>0.9798727128082737</v>
      </c>
      <c r="F16" s="172">
        <f>'Resumen Anual'!S19/'Resumen Anual'!S14</f>
        <v>1</v>
      </c>
      <c r="G16" s="172">
        <f>'Resumen Anual'!T19/'Resumen Anual'!T14</f>
        <v>1</v>
      </c>
      <c r="H16" s="172">
        <f>'Resumen Anual'!U19/'Resumen Anual'!U14</f>
        <v>1</v>
      </c>
      <c r="I16" s="172">
        <f>'Resumen Anual'!V19/'Resumen Anual'!V14</f>
        <v>0.9709812905689195</v>
      </c>
      <c r="J16" s="172">
        <f>'Resumen Anual'!W19/'Resumen Anual'!W14</f>
        <v>0.9362592681176752</v>
      </c>
      <c r="K16" s="172" t="e">
        <f>'Resumen Anual'!X19/'Resumen Anual'!X14</f>
        <v>#DIV/0!</v>
      </c>
    </row>
    <row r="17" spans="1:11" ht="12.75">
      <c r="A17" s="1"/>
      <c r="B17" s="68" t="s">
        <v>195</v>
      </c>
      <c r="C17" s="2" t="s">
        <v>196</v>
      </c>
      <c r="D17" s="157" t="s">
        <v>172</v>
      </c>
      <c r="E17" s="158">
        <f>'Resumen Anual'!R20/'Resumen Anual'!R19</f>
        <v>0.92741739059836</v>
      </c>
      <c r="F17" s="158">
        <f>'Resumen Anual'!S20/'Resumen Anual'!S19</f>
        <v>1</v>
      </c>
      <c r="G17" s="158">
        <f>'Resumen Anual'!T20/'Resumen Anual'!T19</f>
        <v>1</v>
      </c>
      <c r="H17" s="158">
        <f>'Resumen Anual'!U20/'Resumen Anual'!U19</f>
        <v>1</v>
      </c>
      <c r="I17" s="158">
        <f>'Resumen Anual'!V20/'Resumen Anual'!V19</f>
        <v>1</v>
      </c>
      <c r="J17" s="158">
        <f>'Resumen Anual'!W20/'Resumen Anual'!W19</f>
        <v>0.9920168603908545</v>
      </c>
      <c r="K17" s="158" t="e">
        <f>'Resumen Anual'!X20/'Resumen Anual'!X19</f>
        <v>#DIV/0!</v>
      </c>
    </row>
    <row r="18" spans="1:11" ht="12.75">
      <c r="A18" s="1"/>
      <c r="B18" s="68" t="s">
        <v>197</v>
      </c>
      <c r="C18" s="173" t="s">
        <v>198</v>
      </c>
      <c r="D18" s="157" t="s">
        <v>172</v>
      </c>
      <c r="E18" s="158">
        <f>('Resumen Anual'!R22-'Resumen Anual'!R25)/'Resumen Anual'!R22</f>
        <v>0.48484848484848486</v>
      </c>
      <c r="F18" s="158">
        <f>('Resumen Anual'!S22-'Resumen Anual'!S25)/'Resumen Anual'!S22</f>
        <v>0.13475079035917492</v>
      </c>
      <c r="G18" s="158">
        <f>('Resumen Anual'!T22-'Resumen Anual'!T25)/'Resumen Anual'!T22</f>
        <v>0.10059634891845995</v>
      </c>
      <c r="H18" s="158">
        <f>('Resumen Anual'!U22-'Resumen Anual'!U25)/'Resumen Anual'!U22</f>
        <v>0.009236776838897552</v>
      </c>
      <c r="I18" s="158">
        <f>('Resumen Anual'!V22-'Resumen Anual'!V25)/'Resumen Anual'!V22</f>
        <v>0.08490520196688243</v>
      </c>
      <c r="J18" s="158">
        <f>('Resumen Anual'!W22-'Resumen Anual'!W25)/'Resumen Anual'!W22</f>
        <v>0.021568075593643425</v>
      </c>
      <c r="K18" s="158">
        <f>('Resumen Anual'!X22-'Resumen Anual'!X25)/'Resumen Anual'!X22</f>
        <v>0.05132796374721272</v>
      </c>
    </row>
    <row r="19" spans="1:11" ht="12.75">
      <c r="A19" s="1"/>
      <c r="B19" s="68" t="s">
        <v>199</v>
      </c>
      <c r="C19" s="119" t="s">
        <v>200</v>
      </c>
      <c r="D19" s="157" t="s">
        <v>172</v>
      </c>
      <c r="E19" s="161">
        <f>('Resumen Anual'!R66+'Resumen Anual'!R67)/('Resumen Anual'!R63+'Resumen Anual'!R64)</f>
        <v>1</v>
      </c>
      <c r="F19" s="161">
        <f>('Resumen Anual'!S66+'Resumen Anual'!S67)/('Resumen Anual'!S63+'Resumen Anual'!S64)</f>
        <v>0.9138728812155729</v>
      </c>
      <c r="G19" s="161">
        <f>('Resumen Anual'!T66+'Resumen Anual'!T67)/('Resumen Anual'!T63+'Resumen Anual'!T64)</f>
        <v>0.9021322521249782</v>
      </c>
      <c r="H19" s="161">
        <f>('Resumen Anual'!U66+'Resumen Anual'!U67)/('Resumen Anual'!U63+'Resumen Anual'!U64)</f>
        <v>0.9354215798385924</v>
      </c>
      <c r="I19" s="161">
        <f>('Resumen Anual'!V66+'Resumen Anual'!V67)/('Resumen Anual'!V63+'Resumen Anual'!V64)</f>
        <v>0.9433644410073039</v>
      </c>
      <c r="J19" s="161">
        <f>('Resumen Anual'!W66+'Resumen Anual'!W67)/('Resumen Anual'!W63+'Resumen Anual'!W64)</f>
        <v>0.987198004152965</v>
      </c>
      <c r="K19" s="161">
        <f>('Resumen Anual'!X66+'Resumen Anual'!X67)/('Resumen Anual'!X63+'Resumen Anual'!X64)</f>
        <v>0.9955996867989401</v>
      </c>
    </row>
    <row r="20" spans="1:11" ht="12.75">
      <c r="A20" s="1"/>
      <c r="B20" s="68" t="s">
        <v>201</v>
      </c>
      <c r="C20" s="119" t="s">
        <v>202</v>
      </c>
      <c r="D20" s="157" t="s">
        <v>172</v>
      </c>
      <c r="E20" s="158">
        <f>'Resumen Anual'!R73/'Resumen Anual'!R72</f>
        <v>0</v>
      </c>
      <c r="F20" s="158">
        <f>'Resumen Anual'!S73/'Resumen Anual'!S72</f>
        <v>0.1680921052631579</v>
      </c>
      <c r="G20" s="158">
        <f>'Resumen Anual'!T73/'Resumen Anual'!T72</f>
        <v>0.17642642642642642</v>
      </c>
      <c r="H20" s="158">
        <f>'Resumen Anual'!U73/'Resumen Anual'!U72</f>
        <v>0.20334722022697888</v>
      </c>
      <c r="I20" s="158">
        <f>'Resumen Anual'!V73/'Resumen Anual'!V72</f>
        <v>0.19199439989817996</v>
      </c>
      <c r="J20" s="158">
        <f>'Resumen Anual'!W73/'Resumen Anual'!W72</f>
        <v>0.13471657498206172</v>
      </c>
      <c r="K20" s="158" t="e">
        <f>'Resumen Anual'!X73/'Resumen Anual'!X72</f>
        <v>#DIV/0!</v>
      </c>
    </row>
    <row r="21" spans="1:11" ht="12.75">
      <c r="A21" s="1"/>
      <c r="B21" s="68" t="s">
        <v>203</v>
      </c>
      <c r="C21" s="119" t="s">
        <v>204</v>
      </c>
      <c r="D21" s="157" t="s">
        <v>205</v>
      </c>
      <c r="E21" s="163">
        <f>(('Resumen Anual'!R63/12)/'Resumen Anual'!R72)</f>
        <v>184.77923627684964</v>
      </c>
      <c r="F21" s="163">
        <f>(('Resumen Anual'!S63/12)/'Resumen Anual'!S72)</f>
        <v>227.48693626644737</v>
      </c>
      <c r="G21" s="163">
        <f>(('Resumen Anual'!T63/12)/'Resumen Anual'!T72)</f>
        <v>225.76540290290288</v>
      </c>
      <c r="H21" s="163">
        <f>(('Resumen Anual'!U63/12)/'Resumen Anual'!U72)</f>
        <v>260.60187712493416</v>
      </c>
      <c r="I21" s="163">
        <f>(('Resumen Anual'!V63/12)/'Resumen Anual'!V72)</f>
        <v>221.4670943638369</v>
      </c>
      <c r="J21" s="163">
        <f>(('Resumen Anual'!W63/12)/'Resumen Anual'!W72)</f>
        <v>234.55251714103485</v>
      </c>
      <c r="K21" s="163" t="e">
        <f>(('Resumen Anual'!X63/12)/'Resumen Anual'!X72)</f>
        <v>#DIV/0!</v>
      </c>
    </row>
    <row r="22" spans="1:11" ht="12.75">
      <c r="A22" s="1"/>
      <c r="B22" s="68" t="s">
        <v>206</v>
      </c>
      <c r="C22" s="119" t="s">
        <v>207</v>
      </c>
      <c r="D22" s="157" t="s">
        <v>205</v>
      </c>
      <c r="E22" s="163">
        <f>('Resumen Anual'!R64/12)/'Resumen Anual'!R16</f>
        <v>110.78918918918919</v>
      </c>
      <c r="F22" s="163">
        <f>('Resumen Anual'!S64/12)/'Resumen Anual'!S16</f>
        <v>132.80658340344974</v>
      </c>
      <c r="G22" s="163">
        <f>('Resumen Anual'!T64/12)/'Resumen Anual'!T16</f>
        <v>131.52897538256818</v>
      </c>
      <c r="H22" s="163">
        <f>('Resumen Anual'!U64/12)/'Resumen Anual'!U16</f>
        <v>154.90099773709113</v>
      </c>
      <c r="I22" s="163">
        <f>('Resumen Anual'!V64/12)/'Resumen Anual'!V16</f>
        <v>139.65880270852568</v>
      </c>
      <c r="J22" s="163">
        <f>('Resumen Anual'!W64/12)/'Resumen Anual'!W16</f>
        <v>150.92280446073934</v>
      </c>
      <c r="K22" s="163" t="e">
        <f>('Resumen Anual'!X64/12)/'Resumen Anual'!X16</f>
        <v>#DIV/0!</v>
      </c>
    </row>
    <row r="23" spans="1:11" ht="12.75">
      <c r="A23" s="1"/>
      <c r="B23" s="50" t="s">
        <v>208</v>
      </c>
      <c r="C23" s="124" t="s">
        <v>209</v>
      </c>
      <c r="D23" s="166" t="s">
        <v>210</v>
      </c>
      <c r="E23" s="174">
        <f aca="true" t="shared" si="0" ref="E23:K23">(E21+E22)/200</f>
        <v>1.4778421273301943</v>
      </c>
      <c r="F23" s="174">
        <f t="shared" si="0"/>
        <v>1.8014675983494857</v>
      </c>
      <c r="G23" s="174">
        <f t="shared" si="0"/>
        <v>1.7864718914273552</v>
      </c>
      <c r="H23" s="174">
        <f t="shared" si="0"/>
        <v>2.0775143743101263</v>
      </c>
      <c r="I23" s="174">
        <f t="shared" si="0"/>
        <v>1.805629485361813</v>
      </c>
      <c r="J23" s="174">
        <f>(J21+J22)/200</f>
        <v>1.9273766080088712</v>
      </c>
      <c r="K23" s="174" t="e">
        <f t="shared" si="0"/>
        <v>#DIV/0!</v>
      </c>
    </row>
    <row r="24" spans="1:11" ht="12.75">
      <c r="A24" s="1"/>
      <c r="B24" s="1"/>
      <c r="C24" s="1"/>
      <c r="D24" s="168"/>
      <c r="E24" s="169"/>
      <c r="F24" s="169"/>
      <c r="G24" s="169"/>
      <c r="H24" s="169"/>
      <c r="I24" s="169"/>
      <c r="J24" s="169"/>
      <c r="K24" s="169"/>
    </row>
    <row r="25" spans="1:11" ht="12.75">
      <c r="A25" s="1"/>
      <c r="B25" s="151" t="s">
        <v>211</v>
      </c>
      <c r="C25" s="152" t="s">
        <v>212</v>
      </c>
      <c r="D25" s="168"/>
      <c r="E25" s="169"/>
      <c r="F25" s="169"/>
      <c r="G25" s="169"/>
      <c r="H25" s="169"/>
      <c r="I25" s="169"/>
      <c r="J25" s="169"/>
      <c r="K25" s="169"/>
    </row>
    <row r="26" spans="1:11" ht="12.75">
      <c r="A26" s="1"/>
      <c r="B26" s="153" t="s">
        <v>213</v>
      </c>
      <c r="C26" s="175" t="s">
        <v>214</v>
      </c>
      <c r="D26" s="154" t="s">
        <v>215</v>
      </c>
      <c r="E26" s="176">
        <f>'Resumen Anual'!R40/('Resumen Anual'!R14/1000)</f>
        <v>0</v>
      </c>
      <c r="F26" s="176">
        <f>'Resumen Anual'!S40/('Resumen Anual'!S14/1000)</f>
        <v>2.925777640899292</v>
      </c>
      <c r="G26" s="176">
        <f>'Resumen Anual'!T40/('Resumen Anual'!T14/1000)</f>
        <v>2.9643554334466056</v>
      </c>
      <c r="H26" s="176">
        <f>'Resumen Anual'!U40/('Resumen Anual'!U14/1000)</f>
        <v>2.8676771814829984</v>
      </c>
      <c r="I26" s="176">
        <f>'Resumen Anual'!V40/('Resumen Anual'!V14/1000)</f>
        <v>2.800050910016546</v>
      </c>
      <c r="J26" s="176">
        <f>'Resumen Anual'!W40/('Resumen Anual'!W14/1000)</f>
        <v>3.587658454915092</v>
      </c>
      <c r="K26" s="176" t="e">
        <f>'Resumen Anual'!X40/('Resumen Anual'!X14/1000)</f>
        <v>#DIV/0!</v>
      </c>
    </row>
    <row r="27" spans="1:11" ht="12.75">
      <c r="A27" s="1"/>
      <c r="B27" s="68" t="s">
        <v>216</v>
      </c>
      <c r="C27" s="173" t="s">
        <v>217</v>
      </c>
      <c r="D27" s="157" t="s">
        <v>215</v>
      </c>
      <c r="E27" s="159">
        <f>'Resumen Anual'!R41/('Resumen Anual'!R16/1000)</f>
        <v>0</v>
      </c>
      <c r="F27" s="159">
        <f>'Resumen Anual'!S41/('Resumen Anual'!S16/1000)</f>
        <v>4.206983592763988</v>
      </c>
      <c r="G27" s="159">
        <f>'Resumen Anual'!T41/('Resumen Anual'!T16/1000)</f>
        <v>4.590818363273454</v>
      </c>
      <c r="H27" s="159">
        <f>'Resumen Anual'!U41/('Resumen Anual'!U16/1000)</f>
        <v>4.9372557087019135</v>
      </c>
      <c r="I27" s="159">
        <f>'Resumen Anual'!V41/('Resumen Anual'!V16/1000)</f>
        <v>4.616805170821792</v>
      </c>
      <c r="J27" s="159">
        <f>'Resumen Anual'!W41/('Resumen Anual'!W16/1000)</f>
        <v>3.4830430797433545</v>
      </c>
      <c r="K27" s="159" t="e">
        <f>'Resumen Anual'!X41/('Resumen Anual'!X16/1000)</f>
        <v>#DIV/0!</v>
      </c>
    </row>
    <row r="28" spans="1:11" ht="12.75">
      <c r="A28" s="1"/>
      <c r="B28" s="50" t="s">
        <v>218</v>
      </c>
      <c r="C28" s="177" t="s">
        <v>219</v>
      </c>
      <c r="D28" s="166" t="s">
        <v>215</v>
      </c>
      <c r="E28" s="174">
        <f>('Resumen Anual'!R40+'Resumen Anual'!R41+'Resumen Anual'!R42)/('Resumen Anual'!R14/1000)</f>
        <v>0</v>
      </c>
      <c r="F28" s="174">
        <f>('Resumen Anual'!S40+'Resumen Anual'!S41+'Resumen Anual'!S42)/('Resumen Anual'!S14/1000)</f>
        <v>6.544502617801047</v>
      </c>
      <c r="G28" s="174">
        <f>('Resumen Anual'!T40+'Resumen Anual'!T41+'Resumen Anual'!T42)/('Resumen Anual'!T14/1000)</f>
        <v>6.940929795387174</v>
      </c>
      <c r="H28" s="174">
        <f>('Resumen Anual'!U40+'Resumen Anual'!U41+'Resumen Anual'!U42)/('Resumen Anual'!U14/1000)</f>
        <v>6.622968728663116</v>
      </c>
      <c r="I28" s="174">
        <f>('Resumen Anual'!V40+'Resumen Anual'!V41+'Resumen Anual'!V42)/('Resumen Anual'!V14/1000)</f>
        <v>6.618302150948199</v>
      </c>
      <c r="J28" s="174">
        <f>('Resumen Anual'!W40+'Resumen Anual'!W41+'Resumen Anual'!W42)/('Resumen Anual'!W14/1000)</f>
        <v>6.936139679502511</v>
      </c>
      <c r="K28" s="174" t="e">
        <f>('Resumen Anual'!X40+'Resumen Anual'!X41+'Resumen Anual'!X42)/('Resumen Anual'!X14/1000)</f>
        <v>#DIV/0!</v>
      </c>
    </row>
    <row r="29" spans="1:11" ht="12.75">
      <c r="A29" s="1"/>
      <c r="B29" s="47"/>
      <c r="C29" s="22"/>
      <c r="D29" s="168"/>
      <c r="E29" s="169"/>
      <c r="F29" s="169"/>
      <c r="G29" s="169"/>
      <c r="H29" s="169"/>
      <c r="I29" s="169"/>
      <c r="J29" s="169"/>
      <c r="K29" s="169"/>
    </row>
    <row r="30" spans="1:11" ht="12.75">
      <c r="A30" s="1"/>
      <c r="B30" s="151" t="s">
        <v>220</v>
      </c>
      <c r="C30" s="152" t="s">
        <v>221</v>
      </c>
      <c r="D30" s="168"/>
      <c r="E30" s="169"/>
      <c r="F30" s="169"/>
      <c r="G30" s="169"/>
      <c r="H30" s="169"/>
      <c r="I30" s="169"/>
      <c r="J30" s="169"/>
      <c r="K30" s="169"/>
    </row>
    <row r="31" spans="1:11" ht="12.75">
      <c r="A31" s="1"/>
      <c r="B31" s="153" t="s">
        <v>222</v>
      </c>
      <c r="C31" s="175" t="s">
        <v>223</v>
      </c>
      <c r="D31" s="154" t="s">
        <v>224</v>
      </c>
      <c r="E31" s="178">
        <f>'Resumen Anual'!R49/'Resumen Anual'!R22</f>
        <v>1.7971923246160233</v>
      </c>
      <c r="F31" s="178">
        <f>'Resumen Anual'!S49/'Resumen Anual'!S22</f>
        <v>2.5597558905889657</v>
      </c>
      <c r="G31" s="178">
        <f>'Resumen Anual'!T49/'Resumen Anual'!T22</f>
        <v>1.3335060078726269</v>
      </c>
      <c r="H31" s="178">
        <f>'Resumen Anual'!U49/'Resumen Anual'!U22</f>
        <v>2.366974149940284</v>
      </c>
      <c r="I31" s="178">
        <f>'Resumen Anual'!V49/'Resumen Anual'!V22</f>
        <v>2.181892336318041</v>
      </c>
      <c r="J31" s="178">
        <f>'Resumen Anual'!W49/'Resumen Anual'!W22</f>
        <v>3.022003794445294</v>
      </c>
      <c r="K31" s="178">
        <f>'Resumen Anual'!X49/'Resumen Anual'!X22</f>
        <v>2.243111790549647</v>
      </c>
    </row>
    <row r="32" spans="1:11" ht="12.75">
      <c r="A32" s="1"/>
      <c r="B32" s="68" t="s">
        <v>225</v>
      </c>
      <c r="C32" s="173" t="s">
        <v>226</v>
      </c>
      <c r="D32" s="157" t="s">
        <v>224</v>
      </c>
      <c r="E32" s="179">
        <f>'Resumen Anual'!R63/'Resumen Anual'!R22</f>
        <v>2.313997509339975</v>
      </c>
      <c r="F32" s="179">
        <f>'Resumen Anual'!S63/'Resumen Anual'!S22</f>
        <v>3.4452907193254494</v>
      </c>
      <c r="G32" s="179">
        <f>'Resumen Anual'!T63/'Resumen Anual'!T22</f>
        <v>3.12514355337215</v>
      </c>
      <c r="H32" s="179">
        <f>'Resumen Anual'!U63/'Resumen Anual'!U22</f>
        <v>3.904872813479981</v>
      </c>
      <c r="I32" s="179">
        <f>'Resumen Anual'!V63/'Resumen Anual'!V22</f>
        <v>3.8001115466350193</v>
      </c>
      <c r="J32" s="179">
        <f>'Resumen Anual'!W63/'Resumen Anual'!W22</f>
        <v>4.746775186376865</v>
      </c>
      <c r="K32" s="179">
        <f>'Resumen Anual'!X63/'Resumen Anual'!X22</f>
        <v>3.677416240764887</v>
      </c>
    </row>
    <row r="33" spans="1:11" ht="12.75">
      <c r="A33" s="1"/>
      <c r="B33" s="68" t="s">
        <v>227</v>
      </c>
      <c r="C33" s="173" t="s">
        <v>228</v>
      </c>
      <c r="D33" s="157" t="s">
        <v>172</v>
      </c>
      <c r="E33" s="158">
        <f>('Resumen Anual'!R45+'Resumen Anual'!R51+'Resumen Anual'!R57)/'Resumen Anual'!R97</f>
        <v>0.37083568450587556</v>
      </c>
      <c r="F33" s="158">
        <f>('Resumen Anual'!S45+'Resumen Anual'!S51+'Resumen Anual'!S57)/'Resumen Anual'!S97</f>
        <v>0.2901073956701603</v>
      </c>
      <c r="G33" s="158">
        <f>('Resumen Anual'!T45+'Resumen Anual'!T51+'Resumen Anual'!T57)/'Resumen Anual'!T97</f>
        <v>0.35526737788259866</v>
      </c>
      <c r="H33" s="158">
        <f>('Resumen Anual'!U45+'Resumen Anual'!U51+'Resumen Anual'!U57)/'Resumen Anual'!U97</f>
        <v>0.32779086076272757</v>
      </c>
      <c r="I33" s="158">
        <f>('Resumen Anual'!V45+'Resumen Anual'!V51+'Resumen Anual'!V57)/'Resumen Anual'!V97</f>
        <v>0.36498633060573893</v>
      </c>
      <c r="J33" s="158">
        <f>('Resumen Anual'!W45+'Resumen Anual'!W51+'Resumen Anual'!W57)/'Resumen Anual'!W97</f>
        <v>0.372583016382371</v>
      </c>
      <c r="K33" s="158">
        <f>('Resumen Anual'!X45+'Resumen Anual'!X51+'Resumen Anual'!X57)/'Resumen Anual'!X97</f>
        <v>0.4372745002647916</v>
      </c>
    </row>
    <row r="34" spans="1:11" ht="12.75">
      <c r="A34" s="1"/>
      <c r="B34" s="68" t="s">
        <v>229</v>
      </c>
      <c r="C34" s="173" t="s">
        <v>230</v>
      </c>
      <c r="D34" s="157" t="s">
        <v>172</v>
      </c>
      <c r="E34" s="158">
        <f>('Resumen Anual'!R47+'Resumen Anual'!R53)/'Resumen Anual'!R97</f>
        <v>0.018383974974907187</v>
      </c>
      <c r="F34" s="158">
        <f>('Resumen Anual'!S47+'Resumen Anual'!S53)/'Resumen Anual'!S97</f>
        <v>0.014057837299560835</v>
      </c>
      <c r="G34" s="158">
        <f>('Resumen Anual'!T47+'Resumen Anual'!T53)/'Resumen Anual'!T97</f>
        <v>0.014302433063607647</v>
      </c>
      <c r="H34" s="158">
        <f>('Resumen Anual'!U47+'Resumen Anual'!U53)/'Resumen Anual'!U97</f>
        <v>0.03687916545216421</v>
      </c>
      <c r="I34" s="158">
        <f>('Resumen Anual'!V47+'Resumen Anual'!V53)/'Resumen Anual'!V97</f>
        <v>0.01943366328722574</v>
      </c>
      <c r="J34" s="158">
        <f>('Resumen Anual'!W47+'Resumen Anual'!W53)/'Resumen Anual'!W97</f>
        <v>0.029596576524298566</v>
      </c>
      <c r="K34" s="158">
        <f>('Resumen Anual'!X47+'Resumen Anual'!X53)/'Resumen Anual'!X97</f>
        <v>0.02151665353789422</v>
      </c>
    </row>
    <row r="35" spans="1:11" ht="12.75">
      <c r="A35" s="1"/>
      <c r="B35" s="68" t="s">
        <v>231</v>
      </c>
      <c r="C35" s="173" t="s">
        <v>232</v>
      </c>
      <c r="D35" s="157" t="s">
        <v>172</v>
      </c>
      <c r="E35" s="158">
        <f>('Resumen Anual'!R46+'Resumen Anual'!R52)/'Resumen Anual'!R97</f>
        <v>0.2295135228004231</v>
      </c>
      <c r="F35" s="158">
        <f>('Resumen Anual'!S46+'Resumen Anual'!S52)/'Resumen Anual'!S97</f>
        <v>0.27224752654226547</v>
      </c>
      <c r="G35" s="158">
        <f>('Resumen Anual'!T46+'Resumen Anual'!T52)/'Resumen Anual'!T97</f>
        <v>0.22155376375265767</v>
      </c>
      <c r="H35" s="158">
        <f>('Resumen Anual'!U46+'Resumen Anual'!U52)/'Resumen Anual'!U97</f>
        <v>0.19880730990737824</v>
      </c>
      <c r="I35" s="158">
        <f>('Resumen Anual'!V46+'Resumen Anual'!V52)/'Resumen Anual'!V97</f>
        <v>0.23014374984608527</v>
      </c>
      <c r="J35" s="158">
        <f>('Resumen Anual'!W46+'Resumen Anual'!W52)/'Resumen Anual'!W97</f>
        <v>0.16145613698515202</v>
      </c>
      <c r="K35" s="158">
        <f>('Resumen Anual'!X46+'Resumen Anual'!X52)/'Resumen Anual'!X97</f>
        <v>0.14604604805246416</v>
      </c>
    </row>
    <row r="36" spans="1:11" ht="12.75">
      <c r="A36" s="1"/>
      <c r="B36" s="50" t="s">
        <v>233</v>
      </c>
      <c r="C36" s="177" t="s">
        <v>234</v>
      </c>
      <c r="D36" s="166" t="s">
        <v>172</v>
      </c>
      <c r="E36" s="167">
        <f>'Resumen Anual'!R97/'Resumen Anual'!R70</f>
        <v>1.0368966629336673</v>
      </c>
      <c r="F36" s="167">
        <f>'Resumen Anual'!S97/'Resumen Anual'!S70</f>
        <v>1.0724567099691311</v>
      </c>
      <c r="G36" s="167">
        <f>'Resumen Anual'!T97/'Resumen Anual'!T70</f>
        <v>0.8086913405699678</v>
      </c>
      <c r="H36" s="167">
        <f>'Resumen Anual'!U97/'Resumen Anual'!U70</f>
        <v>1.0124727403195284</v>
      </c>
      <c r="I36" s="167">
        <f>'Resumen Anual'!V97/'Resumen Anual'!V70</f>
        <v>0.9675083920274117</v>
      </c>
      <c r="J36" s="167">
        <f>'Resumen Anual'!W97/'Resumen Anual'!W70</f>
        <v>0.9428810306237484</v>
      </c>
      <c r="K36" s="167">
        <f>'Resumen Anual'!X97/'Resumen Anual'!X70</f>
        <v>0.9073828431590115</v>
      </c>
    </row>
    <row r="37" spans="1:11" ht="12.75">
      <c r="A37" s="1"/>
      <c r="B37" s="1"/>
      <c r="C37" s="1"/>
      <c r="D37" s="168"/>
      <c r="E37" s="169"/>
      <c r="F37" s="169"/>
      <c r="G37" s="169"/>
      <c r="H37" s="169"/>
      <c r="I37" s="169"/>
      <c r="J37" s="169"/>
      <c r="K37" s="169"/>
    </row>
    <row r="38" spans="1:11" ht="12.75">
      <c r="A38" s="1"/>
      <c r="B38" s="151" t="s">
        <v>235</v>
      </c>
      <c r="C38" s="152" t="s">
        <v>236</v>
      </c>
      <c r="D38" s="168"/>
      <c r="E38" s="169"/>
      <c r="F38" s="169"/>
      <c r="G38" s="169"/>
      <c r="H38" s="169"/>
      <c r="I38" s="169"/>
      <c r="J38" s="169"/>
      <c r="K38" s="169"/>
    </row>
    <row r="39" spans="1:11" ht="12.75">
      <c r="A39" s="1"/>
      <c r="B39" s="153" t="s">
        <v>237</v>
      </c>
      <c r="C39" s="113" t="s">
        <v>238</v>
      </c>
      <c r="D39" s="154" t="s">
        <v>172</v>
      </c>
      <c r="E39" s="155">
        <f>('Resumen Anual'!R23/'Resumen Anual'!R22)</f>
        <v>0.9848484848484849</v>
      </c>
      <c r="F39" s="155">
        <f>('Resumen Anual'!S23/'Resumen Anual'!S22)</f>
        <v>0.993543445364022</v>
      </c>
      <c r="G39" s="155">
        <f>('Resumen Anual'!T23/'Resumen Anual'!T22)</f>
        <v>0.9758608634082032</v>
      </c>
      <c r="H39" s="155">
        <f>('Resumen Anual'!U23/'Resumen Anual'!U22)</f>
        <v>0.9584088975852805</v>
      </c>
      <c r="I39" s="155">
        <f>('Resumen Anual'!V23/'Resumen Anual'!V22)</f>
        <v>0.9628023797828742</v>
      </c>
      <c r="J39" s="155">
        <f>('Resumen Anual'!W23/'Resumen Anual'!W22)</f>
        <v>0.9652093494535073</v>
      </c>
      <c r="K39" s="155">
        <f>('Resumen Anual'!X23/'Resumen Anual'!X22)</f>
        <v>0.9646934680230876</v>
      </c>
    </row>
    <row r="40" spans="1:11" ht="12.75">
      <c r="A40" s="1"/>
      <c r="B40" s="68" t="s">
        <v>239</v>
      </c>
      <c r="C40" s="2" t="s">
        <v>240</v>
      </c>
      <c r="D40" s="157" t="s">
        <v>172</v>
      </c>
      <c r="E40" s="158">
        <f>('Resumen Anual'!R24/'Resumen Anual'!R22)</f>
        <v>0.015151515151515152</v>
      </c>
      <c r="F40" s="158">
        <f>('Resumen Anual'!S24/'Resumen Anual'!S22)</f>
        <v>0.006456554635978104</v>
      </c>
      <c r="G40" s="158">
        <f>('Resumen Anual'!T24/'Resumen Anual'!T22)</f>
        <v>0.02413913659179678</v>
      </c>
      <c r="H40" s="158">
        <f>('Resumen Anual'!U24/'Resumen Anual'!U22)</f>
        <v>0.041591102414719576</v>
      </c>
      <c r="I40" s="158">
        <f>('Resumen Anual'!V24/'Resumen Anual'!V22)</f>
        <v>0.03719771121246374</v>
      </c>
      <c r="J40" s="158">
        <f>('Resumen Anual'!W24/'Resumen Anual'!W22)</f>
        <v>0.0347906505464927</v>
      </c>
      <c r="K40" s="158">
        <f>('Resumen Anual'!X24/'Resumen Anual'!X22)</f>
        <v>0.035306531976912414</v>
      </c>
    </row>
    <row r="41" spans="1:11" ht="12.75">
      <c r="A41" s="1"/>
      <c r="B41" s="68" t="s">
        <v>241</v>
      </c>
      <c r="C41" s="180" t="s">
        <v>242</v>
      </c>
      <c r="D41" s="157" t="s">
        <v>243</v>
      </c>
      <c r="E41" s="159">
        <f>'Resumen Anual'!R81/'Resumen Anual'!R87</f>
        <v>0</v>
      </c>
      <c r="F41" s="159">
        <f>'Resumen Anual'!S81/'Resumen Anual'!S87</f>
        <v>1.112</v>
      </c>
      <c r="G41" s="159">
        <f>'Resumen Anual'!T81/'Resumen Anual'!T87</f>
        <v>0.757745427398283</v>
      </c>
      <c r="H41" s="159">
        <f>'Resumen Anual'!U81/'Resumen Anual'!U87</f>
        <v>4.23404255319149</v>
      </c>
      <c r="I41" s="159">
        <f>'Resumen Anual'!V81/'Resumen Anual'!V87</f>
        <v>4.362177894512671</v>
      </c>
      <c r="J41" s="159">
        <f>'Resumen Anual'!W81/'Resumen Anual'!W87</f>
        <v>4.728521854954607</v>
      </c>
      <c r="K41" s="159" t="e">
        <f>'Resumen Anual'!X81/'Resumen Anual'!X87</f>
        <v>#DIV/0!</v>
      </c>
    </row>
    <row r="42" spans="1:11" ht="12.75">
      <c r="A42" s="1"/>
      <c r="B42" s="50" t="s">
        <v>244</v>
      </c>
      <c r="C42" s="181" t="s">
        <v>245</v>
      </c>
      <c r="D42" s="166" t="s">
        <v>243</v>
      </c>
      <c r="E42" s="174">
        <f>'Resumen Anual'!R85/'Resumen Anual'!R88</f>
        <v>0</v>
      </c>
      <c r="F42" s="174">
        <f>'Resumen Anual'!S85/'Resumen Anual'!S88</f>
        <v>0</v>
      </c>
      <c r="G42" s="174">
        <f>'Resumen Anual'!T85/'Resumen Anual'!T88</f>
        <v>0.02870264064293915</v>
      </c>
      <c r="H42" s="174">
        <f>'Resumen Anual'!U85/'Resumen Anual'!U88</f>
        <v>2.5238095238095237</v>
      </c>
      <c r="I42" s="174">
        <f>'Resumen Anual'!V85/'Resumen Anual'!V88</f>
        <v>0.4095238095238095</v>
      </c>
      <c r="J42" s="174">
        <f>'Resumen Anual'!W85/'Resumen Anual'!W88</f>
        <v>0.3391304347826087</v>
      </c>
      <c r="K42" s="174" t="e">
        <f>'Resumen Anual'!X85/'Resumen Anual'!X88</f>
        <v>#DIV/0!</v>
      </c>
    </row>
    <row r="44" spans="2:3" ht="15" customHeight="1">
      <c r="B44" s="16" t="s">
        <v>246</v>
      </c>
      <c r="C44" s="16"/>
    </row>
    <row r="45" spans="2:11" ht="12.75">
      <c r="B45" s="153" t="s">
        <v>247</v>
      </c>
      <c r="C45" s="113" t="s">
        <v>248</v>
      </c>
      <c r="D45" s="154" t="s">
        <v>172</v>
      </c>
      <c r="E45" s="155"/>
      <c r="F45" s="155">
        <f>'Resumen Anual'!S73/'Resumen Anual'!S72</f>
        <v>0.1680921052631579</v>
      </c>
      <c r="G45" s="155">
        <f>'Resumen Anual'!T73/'Resumen Anual'!T72</f>
        <v>0.17642642642642642</v>
      </c>
      <c r="H45" s="155">
        <f>'Resumen Anual'!U73/'Resumen Anual'!U72</f>
        <v>0.20334722022697888</v>
      </c>
      <c r="I45" s="155">
        <f>'Resumen Anual'!V73/'Resumen Anual'!V72</f>
        <v>0.19199439989817996</v>
      </c>
      <c r="J45" s="155">
        <f>'Resumen Anual'!W73/'Resumen Anual'!W72</f>
        <v>0.13471657498206172</v>
      </c>
      <c r="K45" s="155" t="e">
        <f>'Resumen Anual'!X73/'Resumen Anual'!X72</f>
        <v>#DIV/0!</v>
      </c>
    </row>
    <row r="46" spans="2:11" ht="12.75">
      <c r="B46" s="68" t="s">
        <v>249</v>
      </c>
      <c r="C46" s="2" t="s">
        <v>250</v>
      </c>
      <c r="D46" s="157" t="s">
        <v>172</v>
      </c>
      <c r="E46" s="158"/>
      <c r="F46" s="158">
        <f>'Resumen Anual'!S75/'Resumen Anual'!S74</f>
        <v>1</v>
      </c>
      <c r="G46" s="158">
        <f>'Resumen Anual'!T75/'Resumen Anual'!T74</f>
        <v>1</v>
      </c>
      <c r="H46" s="158">
        <f>'Resumen Anual'!U75/'Resumen Anual'!U74</f>
        <v>1</v>
      </c>
      <c r="I46" s="158">
        <f>'Resumen Anual'!V75/'Resumen Anual'!V74</f>
        <v>0.9945054945054945</v>
      </c>
      <c r="J46" s="158">
        <f>'Resumen Anual'!W75/'Resumen Anual'!W74</f>
        <v>0.9856733524355301</v>
      </c>
      <c r="K46" s="158">
        <f>'Resumen Anual'!X75/'Resumen Anual'!X74</f>
        <v>1</v>
      </c>
    </row>
  </sheetData>
  <sheetProtection selectLockedCells="1" selectUnlockedCells="1"/>
  <mergeCells count="1">
    <mergeCell ref="B44:C4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Francisco Valladares</cp:lastModifiedBy>
  <cp:lastPrinted>2013-01-16T15:39:25Z</cp:lastPrinted>
  <dcterms:created xsi:type="dcterms:W3CDTF">2011-12-06T11:43:17Z</dcterms:created>
  <dcterms:modified xsi:type="dcterms:W3CDTF">2016-06-22T20:52:19Z</dcterms:modified>
  <cp:category/>
  <cp:version/>
  <cp:contentType/>
  <cp:contentStatus/>
  <cp:revision>1</cp:revision>
</cp:coreProperties>
</file>