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Resumen Anual" sheetId="1" r:id="rId1"/>
    <sheet name="Cober y Medicion" sheetId="2" r:id="rId2"/>
    <sheet name="Cap y Distrib" sheetId="3" r:id="rId3"/>
    <sheet name="Dotación" sheetId="4" r:id="rId4"/>
    <sheet name="Graficos Interanuales" sheetId="5" r:id="rId5"/>
    <sheet name="importacion Datos" sheetId="6" r:id="rId6"/>
    <sheet name="Indicadores" sheetId="7" r:id="rId7"/>
  </sheets>
  <definedNames>
    <definedName name="_xlnm.Print_Area" localSheetId="0">'Resumen Anual'!$B$2:$O$94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B62" authorId="0">
      <text>
        <r>
          <rPr>
            <b/>
            <sz val="9"/>
            <color indexed="8"/>
            <rFont val="Tahoma"/>
            <family val="2"/>
          </rPr>
          <t xml:space="preserve">Secretaria_Gerencia:
</t>
        </r>
        <r>
          <rPr>
            <sz val="9"/>
            <color indexed="8"/>
            <rFont val="Tahoma"/>
            <family val="2"/>
          </rPr>
          <t>metros cúbicos</t>
        </r>
      </text>
    </comment>
    <comment ref="E62" authorId="0">
      <text>
        <r>
          <rPr>
            <b/>
            <sz val="9"/>
            <color indexed="8"/>
            <rFont val="Tahoma"/>
            <family val="2"/>
          </rPr>
          <t xml:space="preserve">Secretaria_Gerencia:
</t>
        </r>
        <r>
          <rPr>
            <sz val="9"/>
            <color indexed="8"/>
            <rFont val="Tahoma"/>
            <family val="2"/>
          </rPr>
          <t>metros cúbicos</t>
        </r>
      </text>
    </comment>
  </commentList>
</comments>
</file>

<file path=xl/sharedStrings.xml><?xml version="1.0" encoding="utf-8"?>
<sst xmlns="http://schemas.openxmlformats.org/spreadsheetml/2006/main" count="549" uniqueCount="222">
  <si>
    <t xml:space="preserve"> </t>
  </si>
  <si>
    <t>Prestador</t>
  </si>
  <si>
    <t>SERVICIO AGUAS DE COMAYAGUA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</si>
  <si>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</si>
  <si>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</si>
  <si>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</si>
  <si>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</si>
  <si>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</si>
  <si>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</si>
  <si>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</si>
  <si>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</si>
  <si>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</si>
  <si>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</t>
  </si>
  <si>
    <t>OCT</t>
  </si>
  <si>
    <t>NOV</t>
  </si>
  <si>
    <t>DICIEMBRE</t>
  </si>
  <si>
    <t>Dato Anual</t>
  </si>
  <si>
    <t>Fecha de Ingreso</t>
  </si>
  <si>
    <t>Estado de inf.</t>
  </si>
  <si>
    <t>Población y Vivienda</t>
  </si>
  <si>
    <t>E001. Población total del Casco Urbano</t>
  </si>
  <si>
    <t>E002. Habitantes por vivienda</t>
  </si>
  <si>
    <t>E003. Número total de viviendas del casco urbano</t>
  </si>
  <si>
    <t>E004. Area total del casco urbano (Hectareas)</t>
  </si>
  <si>
    <t>E005. Area de servicio del prestador (Hectareas)</t>
  </si>
  <si>
    <t>Conexiones y Medición</t>
  </si>
  <si>
    <t>E006. Número de conexiones de agua potable</t>
  </si>
  <si>
    <t>E007. Número de conexiones de A.P. clandestinas detectadas</t>
  </si>
  <si>
    <t>E008. Número de acometidas de alcantarillado sanitario</t>
  </si>
  <si>
    <t>E009. Número de usuarios atendidos con otra solución de saneamiento (fosa séptica)</t>
  </si>
  <si>
    <t>E010. Número de acometidas de A.S. clandestinas detectadas</t>
  </si>
  <si>
    <t>E011. Número de conexiones de A.P con micromedidor</t>
  </si>
  <si>
    <t>E012. Número de micromedidores en buen estado</t>
  </si>
  <si>
    <t>Captación y Distribución</t>
  </si>
  <si>
    <t>E013. Volumen de agua captada o extraida</t>
  </si>
  <si>
    <t>E014. Volumen de agua superficial captada</t>
  </si>
  <si>
    <t>E015. Volumen de agua subterránea extraida</t>
  </si>
  <si>
    <t>E016. Volumen de agua en m3 distribuido</t>
  </si>
  <si>
    <t>Calidad del Agua Potable y Agua Residual</t>
  </si>
  <si>
    <t>E017. Número de analisis de agua potable exigidos por la norma (Acuerdo 084-1995 SdS)</t>
  </si>
  <si>
    <t>E018. Número de analisis de agua potable realizados en el periodo</t>
  </si>
  <si>
    <t>E019. Número de muestras de agua potable que satisfacen la norma</t>
  </si>
  <si>
    <t>E020. Número de muestras de agua residual a la salida de la planta analizadas</t>
  </si>
  <si>
    <t>E021. Número de muestras efluentes de la planta de agua residual que satisfacen la norma</t>
  </si>
  <si>
    <t>E022. Número de muestras de vertidos analizadas</t>
  </si>
  <si>
    <t>E023. Número de muestras de vertidos que satisfacen la norma</t>
  </si>
  <si>
    <t>Continuidad del Servicio</t>
  </si>
  <si>
    <t>E024. Número total de usuarios con servicio de 20 a 24 horas/día</t>
  </si>
  <si>
    <t>E025. Número total de usuarios con servicio de 12 a 20 horas/día</t>
  </si>
  <si>
    <t>E026. Número total de usuarios con servicio de 5 a 12 horas diarias</t>
  </si>
  <si>
    <t>E027. Número total de usuarios con servicio intermitente</t>
  </si>
  <si>
    <t>Personal</t>
  </si>
  <si>
    <t>E028. Número de empleados en el servicio de agua potable</t>
  </si>
  <si>
    <t>E029. Número de empleados en el servicio de alcantarilla</t>
  </si>
  <si>
    <t>E030. Número de empleados administrativos</t>
  </si>
  <si>
    <t>Costos de Operación</t>
  </si>
  <si>
    <t>Costos de Operación Sistema de Agua Potable</t>
  </si>
  <si>
    <t>E031. Sueldos y salarios personal de A.P.</t>
  </si>
  <si>
    <t>E032. Energía eléctrica</t>
  </si>
  <si>
    <t>E033. Químicos</t>
  </si>
  <si>
    <t>E034. Otros (incluye Canon)</t>
  </si>
  <si>
    <t>E035. Costos de operación total Agua potable</t>
  </si>
  <si>
    <t>Costos de Operación Sistema de Alcantarillado Sanitario</t>
  </si>
  <si>
    <t>E036. Sueldos y salarios personal de A.S.</t>
  </si>
  <si>
    <t>E037. Energía eléctrica</t>
  </si>
  <si>
    <t>E038. Químicos</t>
  </si>
  <si>
    <t xml:space="preserve">E039. Otros </t>
  </si>
  <si>
    <t>E040. Costos de operación total Alcantarillado sanitario</t>
  </si>
  <si>
    <t>Costos Administrativos Totales</t>
  </si>
  <si>
    <t>E041. Sueldos y salarios personal administrativo</t>
  </si>
  <si>
    <t>E042. Alquileres</t>
  </si>
  <si>
    <t>E043. Servicios públicos</t>
  </si>
  <si>
    <t>E044. Otros</t>
  </si>
  <si>
    <t>Facturación, Cobranza e Ingresos</t>
  </si>
  <si>
    <t>E045. Volumen de agua comercializada</t>
  </si>
  <si>
    <t>E046. Facturación agua potable</t>
  </si>
  <si>
    <t>E047. Facturación Alcantarillado sanitario</t>
  </si>
  <si>
    <t>E048. Morosidad acumulada</t>
  </si>
  <si>
    <t>E049. Ingresos por servicio de agua potable</t>
  </si>
  <si>
    <t>E050. Ingresos por servicio de alcantarillado</t>
  </si>
  <si>
    <t>E051. Otros ingresos</t>
  </si>
  <si>
    <t>E052. Facturación total del período</t>
  </si>
  <si>
    <t>E053. Ingresos total del periodo</t>
  </si>
  <si>
    <t>Reclamos</t>
  </si>
  <si>
    <t>E054. Número de cuentas facturadas por mes</t>
  </si>
  <si>
    <t>E054. Número de cuentas facturadas</t>
  </si>
  <si>
    <t>E055. Número de cuentas reclamadas por mes</t>
  </si>
  <si>
    <t>E055. Número de cuentas reclamadas</t>
  </si>
  <si>
    <t>E056. Número de reclamos por deficiencia del servicio de A.P.</t>
  </si>
  <si>
    <t>E057. Número de reclamos por deficiencia del servicio A.P. solucionados dentro del tiempo establecido en el reglamento</t>
  </si>
  <si>
    <t>E058. Número de reclamos por deficiencia del servicio de A.S.</t>
  </si>
  <si>
    <t>E059. Número de reclamos por deficiencia del servicio de A.S. solucionados dentro del tiempo establecido</t>
  </si>
  <si>
    <t>E060. Número de solicitudes recibidas</t>
  </si>
  <si>
    <t>E061. Número de solicitudes resueltas favorablemente para el usuario</t>
  </si>
  <si>
    <t>Incidencia de Fallas</t>
  </si>
  <si>
    <t>E062. Fallas en tuberías de agua potable</t>
  </si>
  <si>
    <t>E063. Reparación de fallas o roturas en tuberías de A.P.</t>
  </si>
  <si>
    <t>E064. Fallas, roturas, obstrucciones en conexiones de agua potable</t>
  </si>
  <si>
    <t>E065. Reparación de fallas, roturas, obstrucciones en conexiones de agua potable</t>
  </si>
  <si>
    <t>E066. Fallas en tuberías de alcantarillado sanitario</t>
  </si>
  <si>
    <t>E067. Reparación de tuberías de A.S.</t>
  </si>
  <si>
    <t>E068. Longitud de tuberías de agua potable en km</t>
  </si>
  <si>
    <t>E069. Longitud de tuberías de alcantarillado en km</t>
  </si>
  <si>
    <t>INDICADORES</t>
  </si>
  <si>
    <t>PROMOSAS</t>
  </si>
  <si>
    <t>Ingreso Total/Costo Total</t>
  </si>
  <si>
    <t>Ingreso por m3 producido</t>
  </si>
  <si>
    <t>Nùmero Conexiones AP</t>
  </si>
  <si>
    <t>Nùmero Conexiones AS</t>
  </si>
  <si>
    <t>Continuidad en Horas al día</t>
  </si>
  <si>
    <t>Costos Totales</t>
  </si>
  <si>
    <t>EPS</t>
  </si>
  <si>
    <t>Micrmedición</t>
  </si>
  <si>
    <t>Cobertura con Conexiones AP</t>
  </si>
  <si>
    <t>Evolución de la Dotación (LPPD)</t>
  </si>
  <si>
    <t>Dotación (LPPD)</t>
  </si>
  <si>
    <t>Unidades</t>
  </si>
  <si>
    <t>LPPD</t>
  </si>
  <si>
    <t>No</t>
  </si>
  <si>
    <t>0301 Servicio Aguas de Comayagua, SAC</t>
  </si>
  <si>
    <t>Mes</t>
  </si>
  <si>
    <t>Enero</t>
  </si>
  <si>
    <t>Febrero</t>
  </si>
  <si>
    <t>Marzo</t>
  </si>
  <si>
    <t>Abril</t>
  </si>
  <si>
    <t>Aprobado</t>
  </si>
  <si>
    <t>Enviado</t>
  </si>
  <si>
    <t>E004. Area total del casco urbano</t>
  </si>
  <si>
    <t>E005. Area de servicio del prestador</t>
  </si>
  <si>
    <t xml:space="preserve">E020. Número de muestras de agua residual a la salida de la planta analizadas </t>
  </si>
  <si>
    <t xml:space="preserve">E022. Número de muestras de vertidos analizadas </t>
  </si>
  <si>
    <t xml:space="preserve">E023. Número de muestras de vertidos que satisfacen la norma </t>
  </si>
  <si>
    <t xml:space="preserve">E033. Químicos </t>
  </si>
  <si>
    <t>E034. Otros</t>
  </si>
  <si>
    <t>E039. Otros</t>
  </si>
  <si>
    <t>E048. Morocidad acumulada</t>
  </si>
  <si>
    <t>Código</t>
  </si>
  <si>
    <t>Indicador</t>
  </si>
  <si>
    <t>unidad</t>
  </si>
  <si>
    <t>I.-</t>
  </si>
  <si>
    <t>Calidad del Servicio</t>
  </si>
  <si>
    <t>EI-01</t>
  </si>
  <si>
    <t xml:space="preserve">Cobertura del servicio de agua potable </t>
  </si>
  <si>
    <t>%</t>
  </si>
  <si>
    <t>EI-02</t>
  </si>
  <si>
    <t>Cobertura del servicio de alcantarillado sanitario</t>
  </si>
  <si>
    <t>EI-03</t>
  </si>
  <si>
    <t>Dotación media de agua (litros por persona por día)</t>
  </si>
  <si>
    <t>lppd</t>
  </si>
  <si>
    <t>EI-04</t>
  </si>
  <si>
    <t>Cumplimiento norma técnica de la calidad del A.P.en cuanto a cantidad de analisis (%)</t>
  </si>
  <si>
    <t>EI-05</t>
  </si>
  <si>
    <t>Cumplimiento norma técnica de la calidad del A.P.en cuanto a resultados favorables (%)</t>
  </si>
  <si>
    <t>EI-06</t>
  </si>
  <si>
    <t>Cumplimiento norma técnica de la calidad de agua residual efluente de la planta</t>
  </si>
  <si>
    <t>EI-07</t>
  </si>
  <si>
    <t xml:space="preserve">Cumplimiento norma técnica de la calidad de agua residual de los vertidos </t>
  </si>
  <si>
    <t>EI-08</t>
  </si>
  <si>
    <t>Continuidad de servicio</t>
  </si>
  <si>
    <t>Horas / día</t>
  </si>
  <si>
    <t>EI-09</t>
  </si>
  <si>
    <t>Relación demanda/oferta</t>
  </si>
  <si>
    <t>II.-</t>
  </si>
  <si>
    <t>Comercial</t>
  </si>
  <si>
    <t>EI-10</t>
  </si>
  <si>
    <t>Cobertura de micromedición</t>
  </si>
  <si>
    <t>EI-11</t>
  </si>
  <si>
    <t>Micromedición en buen estado</t>
  </si>
  <si>
    <t>EI-12</t>
  </si>
  <si>
    <t>Agua no contabilizada</t>
  </si>
  <si>
    <t>EI-13</t>
  </si>
  <si>
    <t>Eficiencia de cobranza</t>
  </si>
  <si>
    <t>EI-14</t>
  </si>
  <si>
    <t>Indide de atención de reclamos</t>
  </si>
  <si>
    <t>EI-15</t>
  </si>
  <si>
    <t>Facturación mensual promedio en agua potable</t>
  </si>
  <si>
    <t>Lps/usuario</t>
  </si>
  <si>
    <t>EI-16</t>
  </si>
  <si>
    <t>Facturación mensual promedio en alcantarillado</t>
  </si>
  <si>
    <t>EI-17</t>
  </si>
  <si>
    <t>Número de días de salario mínimo para pagar factura</t>
  </si>
  <si>
    <t>Días</t>
  </si>
  <si>
    <t>III.-</t>
  </si>
  <si>
    <t>Administración</t>
  </si>
  <si>
    <t>EI-19</t>
  </si>
  <si>
    <t xml:space="preserve">Empleados de agua por 1000 conexiones </t>
  </si>
  <si>
    <t>E/1000c</t>
  </si>
  <si>
    <t>EI-20</t>
  </si>
  <si>
    <t xml:space="preserve">Empleados de alcantarillado por 1000 conexiones </t>
  </si>
  <si>
    <t>EI-21</t>
  </si>
  <si>
    <t>Total empleados por 1000 conexiones</t>
  </si>
  <si>
    <t>IV.-</t>
  </si>
  <si>
    <t>Costos</t>
  </si>
  <si>
    <t>EI-22</t>
  </si>
  <si>
    <t>Costo de producción</t>
  </si>
  <si>
    <t>Lps/m3</t>
  </si>
  <si>
    <t>EI-23</t>
  </si>
  <si>
    <t xml:space="preserve">Precio de venta </t>
  </si>
  <si>
    <t>EI-24</t>
  </si>
  <si>
    <t>Proporción del costo por pago de personal</t>
  </si>
  <si>
    <t>EI-25</t>
  </si>
  <si>
    <t>Proporción del costo por compra de químicos</t>
  </si>
  <si>
    <t>EI-26</t>
  </si>
  <si>
    <t>Proporción del costo por pago de energía</t>
  </si>
  <si>
    <t>EI-27</t>
  </si>
  <si>
    <t>Relación costos/ingresos</t>
  </si>
  <si>
    <t>V.-</t>
  </si>
  <si>
    <t>Operación y Mantenimiento</t>
  </si>
  <si>
    <t>EI-28</t>
  </si>
  <si>
    <t>Proporción del suministro por aguas superficiales</t>
  </si>
  <si>
    <t>EI-29</t>
  </si>
  <si>
    <t>Proporción del suministro por aguas subterráneas</t>
  </si>
  <si>
    <t>EI-30</t>
  </si>
  <si>
    <t>Fallas en mantenimiento de tuberías de agua potable (averías/km)</t>
  </si>
  <si>
    <t>Número/Km</t>
  </si>
  <si>
    <t>EI-31</t>
  </si>
  <si>
    <t>Fallas en mantenimiento de tuberías de alcantarillado (averías/km)</t>
  </si>
  <si>
    <t>Atencion de Reclamos</t>
  </si>
  <si>
    <t>FA_P-01</t>
  </si>
  <si>
    <t>Atención de Reclamos por Facturación</t>
  </si>
  <si>
    <t>FA_P-02</t>
  </si>
  <si>
    <t>Atención de Reclamos por Servicio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</si>
</sst>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/MM/YYYY"/>
    <numFmt numFmtId="166" formatCode="#,##0"/>
    <numFmt numFmtId="167" formatCode="0.00"/>
    <numFmt numFmtId="168" formatCode="#,##0.00"/>
    <numFmt numFmtId="169" formatCode="0"/>
    <numFmt numFmtId="170" formatCode="0.0"/>
    <numFmt numFmtId="171" formatCode="_-* #,##0.00_-;\-* #,##0.00_-;_-* \-??_-;_-@_-"/>
    <numFmt numFmtId="172" formatCode="[$L.-480A]\ #,##0.00"/>
    <numFmt numFmtId="173" formatCode="@"/>
    <numFmt numFmtId="174" formatCode="0%"/>
    <numFmt numFmtId="175" formatCode="0.0%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ahoma"/>
      <family val="2"/>
    </font>
    <font>
      <b/>
      <sz val="11"/>
      <name val="Tahoma"/>
      <family val="2"/>
    </font>
    <font>
      <b/>
      <u val="single"/>
      <sz val="12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1"/>
      <name val="Tahoma"/>
      <family val="2"/>
    </font>
    <font>
      <b/>
      <i/>
      <sz val="10"/>
      <color indexed="8"/>
      <name val="Tahoma"/>
      <family val="2"/>
    </font>
    <font>
      <b/>
      <sz val="11"/>
      <color indexed="8"/>
      <name val="Calibri"/>
      <family val="2"/>
    </font>
    <font>
      <b/>
      <sz val="12"/>
      <color indexed="8"/>
      <name val="Antique Olive"/>
      <family val="2"/>
    </font>
    <font>
      <sz val="12"/>
      <color indexed="8"/>
      <name val="Antique Olive"/>
      <family val="2"/>
    </font>
    <font>
      <b/>
      <sz val="14"/>
      <color indexed="8"/>
      <name val="Calibri"/>
      <family val="2"/>
    </font>
    <font>
      <b/>
      <sz val="11"/>
      <color indexed="8"/>
      <name val="Lucida Sans Typewriter"/>
      <family val="3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7.75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Simplex_IV50"/>
      <family val="0"/>
    </font>
    <font>
      <b/>
      <sz val="11.5"/>
      <color indexed="8"/>
      <name val="Tahoma"/>
      <family val="2"/>
    </font>
    <font>
      <b/>
      <i/>
      <sz val="12"/>
      <color indexed="8"/>
      <name val="Technic"/>
      <family val="2"/>
    </font>
    <font>
      <sz val="8.45"/>
      <color indexed="8"/>
      <name val="Calibri"/>
      <family val="2"/>
    </font>
    <font>
      <b/>
      <sz val="18"/>
      <color indexed="8"/>
      <name val="Stylus BT"/>
      <family val="2"/>
    </font>
    <font>
      <sz val="8.3"/>
      <color indexed="8"/>
      <name val="Calibri"/>
      <family val="2"/>
    </font>
    <font>
      <sz val="6.95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entury Gothic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b/>
      <sz val="8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21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4" fillId="3" borderId="0" xfId="0" applyFont="1" applyFill="1" applyAlignment="1">
      <alignment/>
    </xf>
    <xf numFmtId="164" fontId="2" fillId="3" borderId="0" xfId="0" applyFont="1" applyFill="1" applyAlignment="1">
      <alignment/>
    </xf>
    <xf numFmtId="164" fontId="5" fillId="0" borderId="0" xfId="0" applyFont="1" applyAlignment="1">
      <alignment/>
    </xf>
    <xf numFmtId="164" fontId="3" fillId="2" borderId="2" xfId="0" applyFont="1" applyFill="1" applyBorder="1" applyAlignment="1">
      <alignment vertical="top" wrapText="1"/>
    </xf>
    <xf numFmtId="164" fontId="6" fillId="3" borderId="0" xfId="0" applyFont="1" applyFill="1" applyAlignment="1">
      <alignment/>
    </xf>
    <xf numFmtId="164" fontId="5" fillId="4" borderId="0" xfId="0" applyFont="1" applyFill="1" applyAlignment="1">
      <alignment horizontal="center"/>
    </xf>
    <xf numFmtId="164" fontId="5" fillId="0" borderId="3" xfId="0" applyFont="1" applyBorder="1" applyAlignment="1">
      <alignment horizontal="center"/>
    </xf>
    <xf numFmtId="164" fontId="3" fillId="2" borderId="4" xfId="0" applyFont="1" applyFill="1" applyBorder="1" applyAlignment="1">
      <alignment horizontal="right" vertical="top" wrapText="1"/>
    </xf>
    <xf numFmtId="164" fontId="5" fillId="2" borderId="5" xfId="0" applyFont="1" applyFill="1" applyBorder="1" applyAlignment="1">
      <alignment horizontal="center"/>
    </xf>
    <xf numFmtId="164" fontId="5" fillId="2" borderId="6" xfId="0" applyFont="1" applyFill="1" applyBorder="1" applyAlignment="1">
      <alignment horizontal="center"/>
    </xf>
    <xf numFmtId="164" fontId="5" fillId="2" borderId="7" xfId="0" applyFont="1" applyFill="1" applyBorder="1" applyAlignment="1">
      <alignment horizontal="center"/>
    </xf>
    <xf numFmtId="164" fontId="5" fillId="5" borderId="8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6" borderId="9" xfId="0" applyFont="1" applyFill="1" applyBorder="1" applyAlignment="1">
      <alignment horizontal="center"/>
    </xf>
    <xf numFmtId="164" fontId="5" fillId="5" borderId="9" xfId="0" applyFont="1" applyFill="1" applyBorder="1" applyAlignment="1">
      <alignment horizontal="center"/>
    </xf>
    <xf numFmtId="164" fontId="7" fillId="7" borderId="10" xfId="0" applyFont="1" applyFill="1" applyBorder="1" applyAlignment="1">
      <alignment vertical="top" wrapText="1"/>
    </xf>
    <xf numFmtId="165" fontId="2" fillId="0" borderId="11" xfId="0" applyNumberFormat="1" applyFont="1" applyFill="1" applyBorder="1" applyAlignment="1">
      <alignment/>
    </xf>
    <xf numFmtId="164" fontId="2" fillId="0" borderId="12" xfId="0" applyFont="1" applyBorder="1" applyAlignment="1">
      <alignment/>
    </xf>
    <xf numFmtId="164" fontId="2" fillId="0" borderId="0" xfId="0" applyFont="1" applyBorder="1" applyAlignment="1">
      <alignment/>
    </xf>
    <xf numFmtId="164" fontId="7" fillId="7" borderId="13" xfId="0" applyFont="1" applyFill="1" applyBorder="1" applyAlignment="1">
      <alignment vertical="top" wrapText="1"/>
    </xf>
    <xf numFmtId="165" fontId="2" fillId="0" borderId="14" xfId="0" applyNumberFormat="1" applyFont="1" applyFill="1" applyBorder="1" applyAlignment="1">
      <alignment horizontal="center"/>
    </xf>
    <xf numFmtId="164" fontId="2" fillId="0" borderId="15" xfId="0" applyFont="1" applyBorder="1" applyAlignment="1">
      <alignment/>
    </xf>
    <xf numFmtId="164" fontId="3" fillId="2" borderId="16" xfId="0" applyFont="1" applyFill="1" applyBorder="1" applyAlignment="1">
      <alignment wrapText="1"/>
    </xf>
    <xf numFmtId="164" fontId="2" fillId="0" borderId="17" xfId="0" applyFont="1" applyFill="1" applyBorder="1" applyAlignment="1">
      <alignment/>
    </xf>
    <xf numFmtId="164" fontId="2" fillId="0" borderId="16" xfId="0" applyFont="1" applyFill="1" applyBorder="1" applyAlignment="1">
      <alignment/>
    </xf>
    <xf numFmtId="164" fontId="2" fillId="0" borderId="16" xfId="0" applyFont="1" applyBorder="1" applyAlignment="1">
      <alignment/>
    </xf>
    <xf numFmtId="164" fontId="2" fillId="0" borderId="18" xfId="0" applyFont="1" applyBorder="1" applyAlignment="1">
      <alignment/>
    </xf>
    <xf numFmtId="164" fontId="2" fillId="0" borderId="19" xfId="0" applyFont="1" applyBorder="1" applyAlignment="1">
      <alignment/>
    </xf>
    <xf numFmtId="164" fontId="7" fillId="7" borderId="4" xfId="0" applyFont="1" applyFill="1" applyBorder="1" applyAlignment="1">
      <alignment vertical="top" wrapText="1"/>
    </xf>
    <xf numFmtId="166" fontId="2" fillId="0" borderId="20" xfId="0" applyNumberFormat="1" applyFont="1" applyFill="1" applyBorder="1" applyAlignment="1">
      <alignment horizontal="center"/>
    </xf>
    <xf numFmtId="166" fontId="2" fillId="0" borderId="2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4" fontId="7" fillId="7" borderId="22" xfId="0" applyFont="1" applyFill="1" applyBorder="1" applyAlignment="1">
      <alignment horizontal="left" vertical="top" wrapText="1" indent="1"/>
    </xf>
    <xf numFmtId="166" fontId="2" fillId="0" borderId="23" xfId="0" applyNumberFormat="1" applyFont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25" xfId="0" applyNumberFormat="1" applyFont="1" applyBorder="1" applyAlignment="1">
      <alignment horizontal="center"/>
    </xf>
    <xf numFmtId="164" fontId="2" fillId="0" borderId="26" xfId="0" applyFont="1" applyFill="1" applyBorder="1" applyAlignment="1">
      <alignment horizontal="center"/>
    </xf>
    <xf numFmtId="167" fontId="2" fillId="0" borderId="2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4" fontId="7" fillId="7" borderId="28" xfId="0" applyFont="1" applyFill="1" applyBorder="1" applyAlignment="1">
      <alignment horizontal="left" vertical="top" wrapText="1" indent="1"/>
    </xf>
    <xf numFmtId="167" fontId="2" fillId="0" borderId="1" xfId="0" applyNumberFormat="1" applyFont="1" applyBorder="1" applyAlignment="1">
      <alignment horizontal="center"/>
    </xf>
    <xf numFmtId="167" fontId="2" fillId="0" borderId="28" xfId="0" applyNumberFormat="1" applyFont="1" applyBorder="1" applyAlignment="1">
      <alignment horizontal="center"/>
    </xf>
    <xf numFmtId="167" fontId="2" fillId="0" borderId="29" xfId="0" applyNumberFormat="1" applyFont="1" applyBorder="1" applyAlignment="1">
      <alignment horizontal="center"/>
    </xf>
    <xf numFmtId="166" fontId="2" fillId="0" borderId="26" xfId="0" applyNumberFormat="1" applyFont="1" applyFill="1" applyBorder="1" applyAlignment="1">
      <alignment horizontal="center"/>
    </xf>
    <xf numFmtId="166" fontId="2" fillId="0" borderId="27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2" fillId="0" borderId="28" xfId="0" applyNumberFormat="1" applyFont="1" applyBorder="1" applyAlignment="1">
      <alignment horizontal="center"/>
    </xf>
    <xf numFmtId="166" fontId="2" fillId="0" borderId="29" xfId="0" applyNumberFormat="1" applyFont="1" applyBorder="1" applyAlignment="1">
      <alignment horizontal="center"/>
    </xf>
    <xf numFmtId="168" fontId="2" fillId="0" borderId="27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4" fontId="2" fillId="0" borderId="14" xfId="0" applyFont="1" applyFill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7" fillId="7" borderId="30" xfId="0" applyFont="1" applyFill="1" applyBorder="1" applyAlignment="1">
      <alignment horizontal="left" vertical="top" wrapText="1" indent="1"/>
    </xf>
    <xf numFmtId="169" fontId="2" fillId="0" borderId="31" xfId="0" applyNumberFormat="1" applyFont="1" applyBorder="1" applyAlignment="1">
      <alignment horizontal="center"/>
    </xf>
    <xf numFmtId="169" fontId="2" fillId="0" borderId="32" xfId="0" applyNumberFormat="1" applyFont="1" applyBorder="1" applyAlignment="1">
      <alignment horizontal="center"/>
    </xf>
    <xf numFmtId="169" fontId="2" fillId="0" borderId="33" xfId="0" applyNumberFormat="1" applyFont="1" applyBorder="1" applyAlignment="1">
      <alignment horizontal="center"/>
    </xf>
    <xf numFmtId="164" fontId="2" fillId="0" borderId="17" xfId="0" applyFont="1" applyFill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7" fillId="7" borderId="4" xfId="0" applyFont="1" applyFill="1" applyBorder="1" applyAlignment="1">
      <alignment horizontal="left" vertical="top" wrapText="1" indent="1"/>
    </xf>
    <xf numFmtId="164" fontId="7" fillId="7" borderId="10" xfId="0" applyFont="1" applyFill="1" applyBorder="1" applyAlignment="1">
      <alignment horizontal="left" vertical="top" wrapText="1" indent="1"/>
    </xf>
    <xf numFmtId="166" fontId="2" fillId="0" borderId="14" xfId="0" applyNumberFormat="1" applyFont="1" applyFill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164" fontId="7" fillId="7" borderId="13" xfId="0" applyFont="1" applyFill="1" applyBorder="1" applyAlignment="1">
      <alignment horizontal="left" vertical="top" wrapText="1" indent="1"/>
    </xf>
    <xf numFmtId="164" fontId="2" fillId="0" borderId="17" xfId="0" applyFont="1" applyBorder="1" applyAlignment="1">
      <alignment horizontal="center"/>
    </xf>
    <xf numFmtId="166" fontId="2" fillId="0" borderId="20" xfId="0" applyNumberFormat="1" applyFont="1" applyBorder="1" applyAlignment="1">
      <alignment horizontal="center"/>
    </xf>
    <xf numFmtId="166" fontId="2" fillId="0" borderId="26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6" xfId="0" applyFont="1" applyBorder="1" applyAlignment="1">
      <alignment horizontal="center"/>
    </xf>
    <xf numFmtId="164" fontId="2" fillId="0" borderId="27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9" fontId="2" fillId="0" borderId="21" xfId="0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169" fontId="2" fillId="0" borderId="27" xfId="0" applyNumberFormat="1" applyFont="1" applyBorder="1" applyAlignment="1">
      <alignment horizontal="center"/>
    </xf>
    <xf numFmtId="169" fontId="2" fillId="0" borderId="15" xfId="0" applyNumberFormat="1" applyFont="1" applyBorder="1" applyAlignment="1">
      <alignment horizontal="center"/>
    </xf>
    <xf numFmtId="164" fontId="3" fillId="2" borderId="34" xfId="0" applyFont="1" applyFill="1" applyBorder="1" applyAlignment="1">
      <alignment wrapText="1"/>
    </xf>
    <xf numFmtId="164" fontId="2" fillId="0" borderId="11" xfId="0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4" fontId="3" fillId="2" borderId="2" xfId="0" applyFont="1" applyFill="1" applyBorder="1" applyAlignment="1">
      <alignment wrapText="1"/>
    </xf>
    <xf numFmtId="164" fontId="2" fillId="0" borderId="35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9" fontId="2" fillId="0" borderId="36" xfId="0" applyNumberFormat="1" applyFont="1" applyBorder="1" applyAlignment="1">
      <alignment horizontal="center"/>
    </xf>
    <xf numFmtId="169" fontId="2" fillId="0" borderId="36" xfId="0" applyNumberFormat="1" applyFont="1" applyBorder="1" applyAlignment="1">
      <alignment horizontal="center" vertical="center"/>
    </xf>
    <xf numFmtId="168" fontId="2" fillId="0" borderId="20" xfId="0" applyNumberFormat="1" applyFont="1" applyFill="1" applyBorder="1" applyAlignment="1">
      <alignment horizontal="center"/>
    </xf>
    <xf numFmtId="168" fontId="2" fillId="0" borderId="20" xfId="0" applyNumberFormat="1" applyFont="1" applyBorder="1" applyAlignment="1">
      <alignment horizontal="center"/>
    </xf>
    <xf numFmtId="168" fontId="2" fillId="0" borderId="21" xfId="0" applyNumberFormat="1" applyFont="1" applyBorder="1" applyAlignment="1">
      <alignment horizontal="center"/>
    </xf>
    <xf numFmtId="168" fontId="8" fillId="0" borderId="37" xfId="0" applyNumberFormat="1" applyFont="1" applyBorder="1" applyAlignment="1" applyProtection="1">
      <alignment horizontal="right" vertical="center" wrapText="1"/>
      <protection locked="0"/>
    </xf>
    <xf numFmtId="168" fontId="8" fillId="0" borderId="37" xfId="0" applyNumberFormat="1" applyFont="1" applyBorder="1" applyAlignment="1" applyProtection="1">
      <alignment horizontal="center" vertical="center" wrapText="1"/>
      <protection locked="0"/>
    </xf>
    <xf numFmtId="168" fontId="2" fillId="0" borderId="26" xfId="0" applyNumberFormat="1" applyFont="1" applyFill="1" applyBorder="1" applyAlignment="1">
      <alignment horizontal="center"/>
    </xf>
    <xf numFmtId="168" fontId="2" fillId="0" borderId="26" xfId="0" applyNumberFormat="1" applyFont="1" applyBorder="1" applyAlignment="1">
      <alignment horizontal="center"/>
    </xf>
    <xf numFmtId="168" fontId="2" fillId="7" borderId="26" xfId="0" applyNumberFormat="1" applyFont="1" applyFill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9" fillId="0" borderId="3" xfId="0" applyNumberFormat="1" applyFont="1" applyBorder="1" applyAlignment="1" applyProtection="1">
      <alignment horizontal="right" vertical="center" wrapText="1"/>
      <protection/>
    </xf>
    <xf numFmtId="168" fontId="9" fillId="0" borderId="3" xfId="0" applyNumberFormat="1" applyFont="1" applyBorder="1" applyAlignment="1" applyProtection="1">
      <alignment horizontal="center" vertical="center" wrapText="1"/>
      <protection/>
    </xf>
    <xf numFmtId="168" fontId="2" fillId="0" borderId="17" xfId="0" applyNumberFormat="1" applyFont="1" applyBorder="1" applyAlignment="1">
      <alignment horizontal="center"/>
    </xf>
    <xf numFmtId="168" fontId="2" fillId="0" borderId="16" xfId="0" applyNumberFormat="1" applyFont="1" applyBorder="1" applyAlignment="1">
      <alignment horizontal="center"/>
    </xf>
    <xf numFmtId="168" fontId="2" fillId="0" borderId="19" xfId="0" applyNumberFormat="1" applyFont="1" applyBorder="1" applyAlignment="1">
      <alignment horizontal="center"/>
    </xf>
    <xf numFmtId="168" fontId="2" fillId="0" borderId="23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68" fontId="2" fillId="0" borderId="31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 horizontal="center"/>
    </xf>
    <xf numFmtId="168" fontId="5" fillId="0" borderId="15" xfId="0" applyNumberFormat="1" applyFont="1" applyBorder="1" applyAlignment="1">
      <alignment horizontal="center"/>
    </xf>
    <xf numFmtId="168" fontId="2" fillId="7" borderId="14" xfId="0" applyNumberFormat="1" applyFont="1" applyFill="1" applyBorder="1" applyAlignment="1">
      <alignment horizontal="center"/>
    </xf>
    <xf numFmtId="168" fontId="2" fillId="7" borderId="16" xfId="0" applyNumberFormat="1" applyFont="1" applyFill="1" applyBorder="1" applyAlignment="1">
      <alignment horizontal="center"/>
    </xf>
    <xf numFmtId="168" fontId="2" fillId="0" borderId="23" xfId="0" applyNumberFormat="1" applyFont="1" applyFill="1" applyBorder="1" applyAlignment="1">
      <alignment horizontal="center"/>
    </xf>
    <xf numFmtId="168" fontId="2" fillId="7" borderId="23" xfId="0" applyNumberFormat="1" applyFont="1" applyFill="1" applyBorder="1" applyAlignment="1">
      <alignment horizontal="center"/>
    </xf>
    <xf numFmtId="168" fontId="2" fillId="8" borderId="1" xfId="0" applyNumberFormat="1" applyFont="1" applyFill="1" applyBorder="1" applyAlignment="1">
      <alignment horizontal="center"/>
    </xf>
    <xf numFmtId="168" fontId="2" fillId="7" borderId="1" xfId="0" applyNumberFormat="1" applyFont="1" applyFill="1" applyBorder="1" applyAlignment="1">
      <alignment horizontal="center"/>
    </xf>
    <xf numFmtId="168" fontId="2" fillId="8" borderId="26" xfId="0" applyNumberFormat="1" applyFont="1" applyFill="1" applyBorder="1" applyAlignment="1">
      <alignment horizontal="center"/>
    </xf>
    <xf numFmtId="164" fontId="5" fillId="0" borderId="38" xfId="0" applyFont="1" applyBorder="1" applyAlignment="1">
      <alignment horizontal="center"/>
    </xf>
    <xf numFmtId="164" fontId="3" fillId="9" borderId="4" xfId="0" applyFont="1" applyFill="1" applyBorder="1" applyAlignment="1">
      <alignment vertical="top" wrapText="1"/>
    </xf>
    <xf numFmtId="168" fontId="5" fillId="10" borderId="39" xfId="0" applyNumberFormat="1" applyFont="1" applyFill="1" applyBorder="1" applyAlignment="1">
      <alignment horizontal="center"/>
    </xf>
    <xf numFmtId="168" fontId="5" fillId="10" borderId="40" xfId="0" applyNumberFormat="1" applyFont="1" applyFill="1" applyBorder="1" applyAlignment="1">
      <alignment horizontal="center"/>
    </xf>
    <xf numFmtId="168" fontId="5" fillId="2" borderId="41" xfId="0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164" fontId="10" fillId="9" borderId="42" xfId="0" applyFont="1" applyFill="1" applyBorder="1" applyAlignment="1">
      <alignment vertical="top" wrapText="1"/>
    </xf>
    <xf numFmtId="166" fontId="11" fillId="11" borderId="42" xfId="0" applyNumberFormat="1" applyFont="1" applyFill="1" applyBorder="1" applyAlignment="1">
      <alignment horizontal="center"/>
    </xf>
    <xf numFmtId="164" fontId="2" fillId="0" borderId="10" xfId="0" applyFont="1" applyBorder="1" applyAlignment="1">
      <alignment/>
    </xf>
    <xf numFmtId="168" fontId="2" fillId="7" borderId="43" xfId="0" applyNumberFormat="1" applyFont="1" applyFill="1" applyBorder="1" applyAlignment="1">
      <alignment horizontal="center"/>
    </xf>
    <xf numFmtId="168" fontId="2" fillId="0" borderId="3" xfId="0" applyNumberFormat="1" applyFont="1" applyBorder="1" applyAlignment="1">
      <alignment horizontal="center"/>
    </xf>
    <xf numFmtId="168" fontId="2" fillId="0" borderId="3" xfId="0" applyNumberFormat="1" applyFont="1" applyBorder="1" applyAlignment="1">
      <alignment horizontal="center" vertical="center"/>
    </xf>
    <xf numFmtId="168" fontId="2" fillId="0" borderId="0" xfId="0" applyNumberFormat="1" applyFont="1" applyBorder="1" applyAlignment="1">
      <alignment/>
    </xf>
    <xf numFmtId="164" fontId="2" fillId="0" borderId="44" xfId="0" applyFont="1" applyBorder="1" applyAlignment="1">
      <alignment/>
    </xf>
    <xf numFmtId="168" fontId="2" fillId="0" borderId="43" xfId="0" applyNumberFormat="1" applyFont="1" applyBorder="1" applyAlignment="1">
      <alignment horizontal="center"/>
    </xf>
    <xf numFmtId="168" fontId="2" fillId="7" borderId="3" xfId="0" applyNumberFormat="1" applyFont="1" applyFill="1" applyBorder="1" applyAlignment="1">
      <alignment horizontal="center"/>
    </xf>
    <xf numFmtId="164" fontId="2" fillId="0" borderId="10" xfId="0" applyFont="1" applyFill="1" applyBorder="1" applyAlignment="1">
      <alignment/>
    </xf>
    <xf numFmtId="166" fontId="2" fillId="0" borderId="4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3" xfId="0" applyFont="1" applyFill="1" applyBorder="1" applyAlignment="1">
      <alignment/>
    </xf>
    <xf numFmtId="166" fontId="2" fillId="0" borderId="45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/>
    </xf>
    <xf numFmtId="166" fontId="2" fillId="0" borderId="46" xfId="0" applyNumberFormat="1" applyFont="1" applyBorder="1" applyAlignment="1">
      <alignment horizontal="center" vertical="center"/>
    </xf>
    <xf numFmtId="164" fontId="2" fillId="0" borderId="47" xfId="0" applyFont="1" applyFill="1" applyBorder="1" applyAlignment="1">
      <alignment/>
    </xf>
    <xf numFmtId="164" fontId="2" fillId="0" borderId="3" xfId="0" applyFont="1" applyBorder="1" applyAlignment="1">
      <alignment/>
    </xf>
    <xf numFmtId="168" fontId="2" fillId="0" borderId="3" xfId="0" applyNumberFormat="1" applyFont="1" applyBorder="1" applyAlignment="1">
      <alignment/>
    </xf>
    <xf numFmtId="170" fontId="2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4" fontId="12" fillId="12" borderId="0" xfId="0" applyFont="1" applyFill="1" applyBorder="1" applyAlignment="1">
      <alignment horizontal="center"/>
    </xf>
    <xf numFmtId="164" fontId="13" fillId="12" borderId="0" xfId="0" applyFont="1" applyFill="1" applyBorder="1" applyAlignment="1">
      <alignment/>
    </xf>
    <xf numFmtId="164" fontId="14" fillId="12" borderId="0" xfId="0" applyFont="1" applyFill="1" applyBorder="1" applyAlignment="1">
      <alignment/>
    </xf>
    <xf numFmtId="164" fontId="0" fillId="12" borderId="0" xfId="0" applyFill="1" applyBorder="1" applyAlignment="1">
      <alignment/>
    </xf>
    <xf numFmtId="164" fontId="0" fillId="12" borderId="0" xfId="0" applyFill="1" applyAlignment="1">
      <alignment/>
    </xf>
    <xf numFmtId="164" fontId="15" fillId="12" borderId="0" xfId="0" applyFont="1" applyFill="1" applyBorder="1" applyAlignment="1">
      <alignment/>
    </xf>
    <xf numFmtId="164" fontId="16" fillId="13" borderId="0" xfId="0" applyFont="1" applyFill="1" applyAlignment="1">
      <alignment/>
    </xf>
    <xf numFmtId="164" fontId="0" fillId="13" borderId="0" xfId="0" applyFill="1" applyAlignment="1">
      <alignment/>
    </xf>
    <xf numFmtId="164" fontId="12" fillId="0" borderId="0" xfId="0" applyFont="1" applyAlignment="1">
      <alignment/>
    </xf>
    <xf numFmtId="164" fontId="22" fillId="0" borderId="0" xfId="0" applyFont="1" applyAlignment="1">
      <alignment/>
    </xf>
    <xf numFmtId="164" fontId="12" fillId="0" borderId="44" xfId="0" applyFont="1" applyBorder="1" applyAlignment="1">
      <alignment horizontal="center" vertical="center"/>
    </xf>
    <xf numFmtId="164" fontId="12" fillId="0" borderId="44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9" fontId="0" fillId="0" borderId="1" xfId="0" applyNumberFormat="1" applyBorder="1" applyAlignment="1">
      <alignment horizontal="center"/>
    </xf>
    <xf numFmtId="164" fontId="0" fillId="0" borderId="47" xfId="0" applyBorder="1" applyAlignment="1">
      <alignment/>
    </xf>
    <xf numFmtId="167" fontId="0" fillId="0" borderId="47" xfId="0" applyNumberFormat="1" applyFont="1" applyBorder="1" applyAlignment="1">
      <alignment horizontal="center"/>
    </xf>
    <xf numFmtId="167" fontId="12" fillId="0" borderId="47" xfId="0" applyNumberFormat="1" applyFont="1" applyBorder="1" applyAlignment="1">
      <alignment horizontal="center"/>
    </xf>
    <xf numFmtId="164" fontId="0" fillId="7" borderId="0" xfId="0" applyFill="1" applyAlignment="1">
      <alignment/>
    </xf>
    <xf numFmtId="164" fontId="12" fillId="7" borderId="0" xfId="0" applyFont="1" applyFill="1" applyAlignment="1">
      <alignment/>
    </xf>
    <xf numFmtId="165" fontId="0" fillId="7" borderId="0" xfId="0" applyNumberFormat="1" applyFill="1" applyAlignment="1">
      <alignment/>
    </xf>
    <xf numFmtId="166" fontId="30" fillId="7" borderId="3" xfId="0" applyNumberFormat="1" applyFont="1" applyFill="1" applyBorder="1" applyAlignment="1">
      <alignment horizontal="center"/>
    </xf>
    <xf numFmtId="171" fontId="30" fillId="7" borderId="3" xfId="15" applyFont="1" applyFill="1" applyBorder="1" applyAlignment="1" applyProtection="1">
      <alignment horizontal="right" vertical="center" wrapText="1"/>
      <protection/>
    </xf>
    <xf numFmtId="172" fontId="0" fillId="7" borderId="3" xfId="20" applyNumberFormat="1" applyFont="1" applyFill="1" applyBorder="1" applyAlignment="1">
      <alignment vertical="center"/>
      <protection/>
    </xf>
    <xf numFmtId="173" fontId="0" fillId="7" borderId="3" xfId="20" applyNumberFormat="1" applyFont="1" applyFill="1" applyBorder="1" applyAlignment="1">
      <alignment vertical="center"/>
      <protection/>
    </xf>
    <xf numFmtId="173" fontId="0" fillId="7" borderId="3" xfId="21" applyNumberFormat="1" applyFont="1" applyFill="1" applyBorder="1" applyAlignment="1">
      <alignment horizontal="center" vertical="center"/>
      <protection/>
    </xf>
    <xf numFmtId="164" fontId="2" fillId="0" borderId="0" xfId="0" applyFont="1" applyAlignment="1">
      <alignment horizontal="center"/>
    </xf>
    <xf numFmtId="164" fontId="3" fillId="0" borderId="3" xfId="0" applyFont="1" applyBorder="1" applyAlignment="1">
      <alignment/>
    </xf>
    <xf numFmtId="164" fontId="3" fillId="2" borderId="48" xfId="0" applyFont="1" applyFill="1" applyBorder="1" applyAlignment="1">
      <alignment/>
    </xf>
    <xf numFmtId="164" fontId="3" fillId="2" borderId="49" xfId="0" applyFont="1" applyFill="1" applyBorder="1" applyAlignment="1">
      <alignment/>
    </xf>
    <xf numFmtId="164" fontId="3" fillId="2" borderId="43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2" fillId="0" borderId="44" xfId="0" applyFont="1" applyBorder="1" applyAlignment="1">
      <alignment horizontal="center"/>
    </xf>
    <xf numFmtId="164" fontId="33" fillId="0" borderId="44" xfId="0" applyFont="1" applyBorder="1" applyAlignment="1">
      <alignment horizontal="center" vertical="center"/>
    </xf>
    <xf numFmtId="175" fontId="2" fillId="0" borderId="44" xfId="19" applyNumberFormat="1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horizontal="center"/>
    </xf>
    <xf numFmtId="164" fontId="7" fillId="0" borderId="1" xfId="0" applyFont="1" applyBorder="1" applyAlignment="1">
      <alignment/>
    </xf>
    <xf numFmtId="164" fontId="33" fillId="0" borderId="1" xfId="0" applyFont="1" applyBorder="1" applyAlignment="1">
      <alignment horizontal="center" vertical="center"/>
    </xf>
    <xf numFmtId="175" fontId="2" fillId="0" borderId="1" xfId="19" applyNumberFormat="1" applyFont="1" applyFill="1" applyBorder="1" applyAlignment="1" applyProtection="1">
      <alignment horizontal="center" vertical="center"/>
      <protection/>
    </xf>
    <xf numFmtId="170" fontId="2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wrapText="1"/>
    </xf>
    <xf numFmtId="174" fontId="2" fillId="0" borderId="1" xfId="19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47" xfId="0" applyFont="1" applyFill="1" applyBorder="1" applyAlignment="1">
      <alignment horizontal="center"/>
    </xf>
    <xf numFmtId="164" fontId="2" fillId="0" borderId="47" xfId="0" applyFont="1" applyBorder="1" applyAlignment="1">
      <alignment/>
    </xf>
    <xf numFmtId="164" fontId="33" fillId="0" borderId="47" xfId="0" applyFont="1" applyBorder="1" applyAlignment="1">
      <alignment horizontal="center" vertical="center"/>
    </xf>
    <xf numFmtId="174" fontId="2" fillId="0" borderId="47" xfId="19" applyFont="1" applyFill="1" applyBorder="1" applyAlignment="1" applyProtection="1">
      <alignment horizontal="center" vertical="center"/>
      <protection/>
    </xf>
    <xf numFmtId="164" fontId="33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16" xfId="0" applyFont="1" applyBorder="1" applyAlignment="1">
      <alignment horizontal="center"/>
    </xf>
    <xf numFmtId="164" fontId="3" fillId="0" borderId="18" xfId="0" applyFont="1" applyBorder="1" applyAlignment="1">
      <alignment/>
    </xf>
    <xf numFmtId="174" fontId="2" fillId="0" borderId="44" xfId="19" applyFont="1" applyFill="1" applyBorder="1" applyAlignment="1" applyProtection="1">
      <alignment horizontal="center" vertical="center"/>
      <protection/>
    </xf>
    <xf numFmtId="164" fontId="2" fillId="0" borderId="1" xfId="0" applyFont="1" applyBorder="1" applyAlignment="1">
      <alignment vertical="center"/>
    </xf>
    <xf numFmtId="164" fontId="2" fillId="0" borderId="47" xfId="0" applyFont="1" applyBorder="1" applyAlignment="1">
      <alignment horizontal="center"/>
    </xf>
    <xf numFmtId="167" fontId="2" fillId="0" borderId="47" xfId="0" applyNumberFormat="1" applyFont="1" applyBorder="1" applyAlignment="1">
      <alignment horizontal="center" vertical="center"/>
    </xf>
    <xf numFmtId="164" fontId="2" fillId="0" borderId="44" xfId="0" applyFont="1" applyBorder="1" applyAlignment="1">
      <alignment vertical="center"/>
    </xf>
    <xf numFmtId="170" fontId="2" fillId="0" borderId="44" xfId="0" applyNumberFormat="1" applyFont="1" applyBorder="1" applyAlignment="1">
      <alignment horizontal="center" vertical="center"/>
    </xf>
    <xf numFmtId="164" fontId="2" fillId="0" borderId="47" xfId="0" applyFont="1" applyBorder="1" applyAlignment="1">
      <alignment vertical="center"/>
    </xf>
    <xf numFmtId="168" fontId="2" fillId="0" borderId="44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wrapText="1"/>
    </xf>
    <xf numFmtId="164" fontId="2" fillId="0" borderId="47" xfId="0" applyFont="1" applyBorder="1" applyAlignment="1">
      <alignment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2 2 2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2D050"/>
      <rgbColor rgb="00800080"/>
      <rgbColor rgb="00008080"/>
      <rgbColor rgb="00C0C0C0"/>
      <rgbColor rgb="00808080"/>
      <rgbColor rgb="00C9B5E8"/>
      <rgbColor rgb="00993366"/>
      <rgbColor rgb="00F0EAF9"/>
      <rgbColor rgb="00DBEEF4"/>
      <rgbColor rgb="00660066"/>
      <rgbColor rgb="00FF8080"/>
      <rgbColor rgb="000066CC"/>
      <rgbColor rgb="00B9CDE5"/>
      <rgbColor rgb="00000080"/>
      <rgbColor rgb="00FF00FF"/>
      <rgbColor rgb="00D3EE32"/>
      <rgbColor rgb="0000FFFF"/>
      <rgbColor rgb="00800080"/>
      <rgbColor rgb="00800000"/>
      <rgbColor rgb="00008080"/>
      <rgbColor rgb="000000FF"/>
      <rgbColor rgb="00D9D9D9"/>
      <rgbColor rgb="00E6E0EC"/>
      <rgbColor rgb="00D7E4BD"/>
      <rgbColor rgb="00FFFF99"/>
      <rgbColor rgb="0099CCFF"/>
      <rgbColor rgb="00D99694"/>
      <rgbColor rgb="00CC99FF"/>
      <rgbColor rgb="00FFCC99"/>
      <rgbColor rgb="004F81BD"/>
      <rgbColor rgb="0033CCCC"/>
      <rgbColor rgb="0099CC00"/>
      <rgbColor rgb="00FAC090"/>
      <rgbColor rgb="00FF9900"/>
      <rgbColor rgb="00FCD5B5"/>
      <rgbColor rgb="00666699"/>
      <rgbColor rgb="00CCC1DA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99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2075"/>
          <c:w val="0.680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  <c:smooth val="0"/>
        </c:ser>
        <c:marker val="1"/>
        <c:axId val="55736597"/>
        <c:axId val="31867326"/>
      </c:lineChart>
      <c:catAx>
        <c:axId val="5573659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67326"/>
        <c:crossesAt val="0"/>
        <c:auto val="1"/>
        <c:lblOffset val="100"/>
        <c:noMultiLvlLbl val="0"/>
      </c:catAx>
      <c:valAx>
        <c:axId val="318673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73659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917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Continuidad (Horas)</a:t>
            </a:r>
          </a:p>
        </c:rich>
      </c:tx>
      <c:layout>
        <c:manualLayout>
          <c:xMode val="factor"/>
          <c:yMode val="factor"/>
          <c:x val="-0.136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2075"/>
          <c:w val="0.681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Indicadores!$E$12:$K$12</c:f>
              <c:numCache/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329400"/>
        <c:crossesAt val="0"/>
        <c:auto val="1"/>
        <c:lblOffset val="100"/>
        <c:noMultiLvlLbl val="0"/>
      </c:catAx>
      <c:valAx>
        <c:axId val="65329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Horas al Día de Servicio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17190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8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de Micromedición</a:t>
            </a:r>
          </a:p>
        </c:rich>
      </c:tx>
      <c:layout>
        <c:manualLayout>
          <c:xMode val="factor"/>
          <c:yMode val="factor"/>
          <c:x val="-0.037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2075"/>
          <c:w val="0.67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Indicadores!$C$16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Indicadores!$E$3:$K$3</c:f>
              <c:numCache/>
            </c:numRef>
          </c:cat>
          <c:val>
            <c:numRef>
              <c:f>Indicadores!$E$16:$K$16</c:f>
              <c:numCache/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90018"/>
        <c:crossesAt val="0"/>
        <c:auto val="1"/>
        <c:lblOffset val="100"/>
        <c:noMultiLvlLbl val="0"/>
      </c:catAx>
      <c:valAx>
        <c:axId val="57190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Cobertura Micromedición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9368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25"/>
          <c:y val="0.0685"/>
        </c:manualLayout>
      </c:layout>
      <c:overlay val="0"/>
      <c:spPr>
        <a:solidFill>
          <a:srgbClr val="D3EE32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Relación Ingreso / Costo</a:t>
            </a:r>
          </a:p>
        </c:rich>
      </c:tx>
      <c:layout>
        <c:manualLayout>
          <c:xMode val="factor"/>
          <c:yMode val="factor"/>
          <c:x val="-0.077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075"/>
          <c:w val="0.668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Anual'!$Q$91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Anual'!$R$91:$X$91</c:f>
              <c:numCache/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79852"/>
        <c:crossesAt val="0"/>
        <c:auto val="1"/>
        <c:lblOffset val="100"/>
        <c:noMultiLvlLbl val="0"/>
      </c:cat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Ingreso/Costo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94811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Ingreso por M3 producido</a:t>
            </a:r>
          </a:p>
        </c:rich>
      </c:tx>
      <c:layout>
        <c:manualLayout>
          <c:xMode val="factor"/>
          <c:yMode val="factor"/>
          <c:x val="-0.064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2075"/>
          <c:w val="0.66875"/>
          <c:h val="0.7947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Anual'!$Q$92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Anual'!$R$90:$X$90</c:f>
              <c:numCache/>
            </c:numRef>
          </c:cat>
          <c:val>
            <c:numRef>
              <c:f>'Resumen Anual'!$R$92:$X$92</c:f>
              <c:numCache/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0294"/>
        <c:crossesAt val="0"/>
        <c:auto val="1"/>
        <c:lblOffset val="100"/>
        <c:noMultiLvlLbl val="0"/>
      </c:cat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Relación Ingreso/Costo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91866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825"/>
          <c:y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Reclamos por Facturación</a:t>
            </a:r>
          </a:p>
        </c:rich>
      </c:tx>
      <c:layout>
        <c:manualLayout>
          <c:xMode val="factor"/>
          <c:yMode val="factor"/>
          <c:x val="0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205"/>
          <c:w val="0.67225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Indicadores!$C$45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Indicadores!$F$45:$K$45</c:f>
              <c:numCache/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787680"/>
        <c:crossesAt val="0"/>
        <c:auto val="1"/>
        <c:lblOffset val="100"/>
        <c:noMultiLvlLbl val="0"/>
      </c:cat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Atención Reclamos por Facturación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3491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3"/>
          <c:y val="0.376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Atención Reclamos por Servicio</a:t>
            </a:r>
          </a:p>
        </c:rich>
      </c:tx>
      <c:layout>
        <c:manualLayout>
          <c:xMode val="factor"/>
          <c:yMode val="factor"/>
          <c:x val="-0.024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205"/>
          <c:w val="0.692"/>
          <c:h val="0.789"/>
        </c:manualLayout>
      </c:layout>
      <c:lineChart>
        <c:grouping val="standard"/>
        <c:varyColors val="0"/>
        <c:ser>
          <c:idx val="0"/>
          <c:order val="0"/>
          <c:tx>
            <c:strRef>
              <c:f>Indicadores!$C$46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Indicadores!$F$3:$K$3</c:f>
              <c:numCache/>
            </c:numRef>
          </c:cat>
          <c:val>
            <c:numRef>
              <c:f>Indicadores!$F$46:$K$46</c:f>
              <c:numCache/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943658"/>
        <c:crossesAt val="0"/>
        <c:auto val="1"/>
        <c:lblOffset val="100"/>
        <c:noMultiLvlLbl val="0"/>
      </c:catAx>
      <c:valAx>
        <c:axId val="47943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Atención Reclamos por Servicio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707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04"/>
          <c:y val="0.376"/>
        </c:manualLayout>
      </c:layout>
      <c:overlay val="0"/>
      <c:spPr>
        <a:solidFill>
          <a:srgbClr val="DBEEF4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Cobertura Micromedición</a:t>
            </a:r>
          </a:p>
        </c:rich>
      </c:tx>
      <c:layout>
        <c:manualLayout>
          <c:xMode val="factor"/>
          <c:yMode val="factor"/>
          <c:x val="-0.103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2075"/>
          <c:w val="0.680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  <c:smooth val="0"/>
        </c:ser>
        <c:ser>
          <c:idx val="1"/>
          <c:order val="1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116584"/>
        <c:crossesAt val="0"/>
        <c:auto val="1"/>
        <c:lblOffset val="100"/>
        <c:noMultiLvlLbl val="0"/>
      </c:catAx>
      <c:valAx>
        <c:axId val="3111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Conexiones y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7047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425"/>
          <c:y val="0.4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Conexiones AP</a:t>
            </a:r>
          </a:p>
        </c:rich>
      </c:tx>
      <c:layout>
        <c:manualLayout>
          <c:xMode val="factor"/>
          <c:yMode val="factor"/>
          <c:x val="-0.044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25"/>
          <c:w val="0.73725"/>
          <c:h val="0.84275"/>
        </c:manualLayout>
      </c:layout>
      <c:areaChart>
        <c:grouping val="standard"/>
        <c:varyColors val="0"/>
        <c:ser>
          <c:idx val="0"/>
          <c:order val="0"/>
          <c:tx>
            <c:strRef>
              <c:f>'Resumen Anual'!$B$10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Anual'!$C$10:$N$10</c:f>
              <c:numCache/>
            </c:numRef>
          </c:val>
        </c:ser>
        <c:ser>
          <c:idx val="1"/>
          <c:order val="1"/>
          <c:tx>
            <c:strRef>
              <c:f>'Resumen Anual'!$B$14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Anual'!$C$14:$N$14</c:f>
              <c:numCache/>
            </c:numRef>
          </c:val>
        </c:ser>
        <c:axId val="11613801"/>
        <c:axId val="37415346"/>
      </c:areaChart>
      <c:catAx>
        <c:axId val="1161380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15346"/>
        <c:crossesAt val="0"/>
        <c:auto val="1"/>
        <c:lblOffset val="100"/>
        <c:noMultiLvlLbl val="0"/>
      </c:catAx>
      <c:valAx>
        <c:axId val="374153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1380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72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Funcionalidad de Micromedición</a:t>
            </a:r>
          </a:p>
        </c:rich>
      </c:tx>
      <c:layout>
        <c:manualLayout>
          <c:xMode val="factor"/>
          <c:yMode val="factor"/>
          <c:x val="0.01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275"/>
          <c:w val="0.681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Anual'!$C$19:$N$19</c:f>
              <c:numCache/>
            </c:numRef>
          </c:val>
          <c:smooth val="0"/>
        </c:ser>
        <c:ser>
          <c:idx val="1"/>
          <c:order val="1"/>
          <c:tx>
            <c:strRef>
              <c:f>'Resumen Anual'!$B$20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Anual'!$C$20:$N$20</c:f>
              <c:numCache/>
            </c:numRef>
          </c:val>
          <c:smooth val="0"/>
        </c:ser>
        <c:marker val="1"/>
        <c:axId val="1193795"/>
        <c:axId val="10744156"/>
      </c:lineChart>
      <c:catAx>
        <c:axId val="119379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744156"/>
        <c:crossesAt val="0"/>
        <c:auto val="1"/>
        <c:lblOffset val="100"/>
        <c:noMultiLvlLbl val="0"/>
      </c:catAx>
      <c:valAx>
        <c:axId val="10744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Micromedidores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379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66"/>
          <c:y val="0.2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Producción y Distribución</a:t>
            </a:r>
          </a:p>
        </c:rich>
      </c:tx>
      <c:layout>
        <c:manualLayout>
          <c:xMode val="factor"/>
          <c:yMode val="factor"/>
          <c:x val="-0.10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075"/>
          <c:w val="0.701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Anual'!$B$22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Anual'!$C$22:$N$22</c:f>
              <c:numCache/>
            </c:numRef>
          </c:val>
          <c:smooth val="0"/>
        </c:ser>
        <c:ser>
          <c:idx val="1"/>
          <c:order val="1"/>
          <c:tx>
            <c:strRef>
              <c:f>'Resumen Anual'!$B$25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'Resumen Anual'!$C$4:$N$4</c:f>
              <c:strCache/>
            </c:strRef>
          </c:cat>
          <c:val>
            <c:numRef>
              <c:f>'Resumen Anual'!$C$25:$N$25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70278"/>
        <c:crossesAt val="0"/>
        <c:auto val="1"/>
        <c:lblOffset val="100"/>
        <c:noMultiLvlLbl val="0"/>
      </c:catAx>
      <c:valAx>
        <c:axId val="64970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M3 Mensuales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58854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3125"/>
          <c:y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Origen de la Producción </a:t>
            </a:r>
          </a:p>
        </c:rich>
      </c:tx>
      <c:layout>
        <c:manualLayout>
          <c:xMode val="factor"/>
          <c:yMode val="factor"/>
          <c:x val="-0.112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2025"/>
          <c:w val="0.70075"/>
          <c:h val="0.85175"/>
        </c:manualLayout>
      </c:layout>
      <c:areaChart>
        <c:grouping val="percentStacked"/>
        <c:varyColors val="0"/>
        <c:ser>
          <c:idx val="0"/>
          <c:order val="0"/>
          <c:tx>
            <c:strRef>
              <c:f>'Resumen Anual'!$B$23</c:f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Anual'!$C$23:$N$23</c:f>
              <c:numCache/>
            </c:numRef>
          </c:val>
        </c:ser>
        <c:ser>
          <c:idx val="1"/>
          <c:order val="1"/>
          <c:tx>
            <c:strRef>
              <c:f>'Resumen Anual'!$B$24</c:f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'Resumen Anual'!$C$4:$N$4</c:f>
              <c:strCache/>
            </c:strRef>
          </c:cat>
          <c:val>
            <c:numRef>
              <c:f>'Resumen Anual'!$C$24:$N$24</c:f>
              <c:numCache/>
            </c:numRef>
          </c:val>
        </c:ser>
        <c:axId val="47861591"/>
        <c:axId val="28101136"/>
      </c:areaChart>
      <c:catAx>
        <c:axId val="47861591"/>
        <c:scaling>
          <c:orientation val="minMax"/>
        </c:scaling>
        <c:axPos val="b"/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01136"/>
        <c:crossesAt val="0"/>
        <c:auto val="1"/>
        <c:lblOffset val="100"/>
        <c:noMultiLvlLbl val="0"/>
      </c:catAx>
      <c:valAx>
        <c:axId val="281011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993366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159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195"/>
          <c:y val="0.2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23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Dotación!$B$3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numRef>
              <c:f>Dotación!$A$4:$A$10</c:f>
              <c:numCache/>
            </c:numRef>
          </c:cat>
          <c:val>
            <c:numRef>
              <c:f>Dotación!$B$4:$B$10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61599514"/>
        <c:crossesAt val="0"/>
        <c:auto val="1"/>
        <c:lblOffset val="100"/>
        <c:noMultiLvlLbl val="0"/>
      </c:catAx>
      <c:valAx>
        <c:axId val="61599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5158363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4925"/>
          <c:y val="0.4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de Usuarios</a:t>
            </a:r>
          </a:p>
        </c:rich>
      </c:tx>
      <c:layout>
        <c:manualLayout>
          <c:xMode val="factor"/>
          <c:yMode val="factor"/>
          <c:x val="-0.125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2075"/>
          <c:w val="0.69125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Anual'!$Q$10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Anual'!$R$10:$X$10</c:f>
              <c:numCache/>
            </c:numRef>
          </c:val>
          <c:smooth val="0"/>
        </c:ser>
        <c:ser>
          <c:idx val="1"/>
          <c:order val="1"/>
          <c:tx>
            <c:strRef>
              <c:f>'Resumen Anual'!$Q$14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Anual'!$R$14:$X$14</c:f>
              <c:numCache/>
            </c:numRef>
          </c:val>
          <c:smooth val="0"/>
        </c:ser>
        <c:ser>
          <c:idx val="2"/>
          <c:order val="2"/>
          <c:tx>
            <c:strRef>
              <c:f>'Resumen Anual'!$Q$16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Anual'!$R$16:$X$16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504708"/>
        <c:crossesAt val="0"/>
        <c:auto val="1"/>
        <c:lblOffset val="100"/>
        <c:noMultiLvlLbl val="0"/>
      </c:catAx>
      <c:valAx>
        <c:axId val="235047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Viviendas y Conexiones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52471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68775"/>
          <c:y val="0.068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Evolución Ingresos y costos</a:t>
            </a:r>
          </a:p>
        </c:rich>
      </c:tx>
      <c:layout>
        <c:manualLayout>
          <c:xMode val="factor"/>
          <c:yMode val="factor"/>
          <c:x val="0.02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1925"/>
          <c:w val="0.7322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'Resumen Anual'!$Q$70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Anual'!$R$70:$X$70</c:f>
              <c:numCache/>
            </c:numRef>
          </c:val>
          <c:smooth val="0"/>
        </c:ser>
        <c:ser>
          <c:idx val="1"/>
          <c:order val="1"/>
          <c:tx>
            <c:strRef>
              <c:f>'Resumen Anual'!$Q$97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'Resumen Anual'!$R$3:$X$3</c:f>
              <c:numCache/>
            </c:numRef>
          </c:cat>
          <c:val>
            <c:numRef>
              <c:f>'Resumen Anual'!$R$97:$X$97</c:f>
              <c:numCache/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833166"/>
        <c:crossesAt val="0"/>
        <c:auto val="1"/>
        <c:lblOffset val="100"/>
        <c:noMultiLvlLbl val="0"/>
      </c:catAx>
      <c:valAx>
        <c:axId val="2483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3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3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21578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76475"/>
          <c:y val="0.25275"/>
        </c:manualLayout>
      </c:layout>
      <c:overlay val="0"/>
      <c:spPr>
        <a:gradFill rotWithShape="1">
          <a:gsLst>
            <a:gs pos="0">
              <a:srgbClr val="F0EAF9"/>
            </a:gs>
            <a:gs pos="100000">
              <a:srgbClr val="C9B5E8"/>
            </a:gs>
          </a:gsLst>
          <a:lin ang="5400000" scaled="1"/>
        </a:gradFill>
        <a:ln w="3175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69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9</xdr:col>
      <xdr:colOff>419100</xdr:colOff>
      <xdr:row>45</xdr:row>
      <xdr:rowOff>85725</xdr:rowOff>
    </xdr:to>
    <xdr:graphicFrame>
      <xdr:nvGraphicFramePr>
        <xdr:cNvPr id="2" name="Chart 2"/>
        <xdr:cNvGraphicFramePr/>
      </xdr:nvGraphicFramePr>
      <xdr:xfrm>
        <a:off x="57150" y="4724400"/>
        <a:ext cx="651510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523875</xdr:colOff>
      <xdr:row>4</xdr:row>
      <xdr:rowOff>28575</xdr:rowOff>
    </xdr:from>
    <xdr:to>
      <xdr:col>15</xdr:col>
      <xdr:colOff>723900</xdr:colOff>
      <xdr:row>23</xdr:row>
      <xdr:rowOff>171450</xdr:rowOff>
    </xdr:to>
    <xdr:graphicFrame>
      <xdr:nvGraphicFramePr>
        <xdr:cNvPr id="3" name="Chart 3"/>
        <xdr:cNvGraphicFramePr/>
      </xdr:nvGraphicFramePr>
      <xdr:xfrm>
        <a:off x="6677025" y="590550"/>
        <a:ext cx="477202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542925</xdr:colOff>
      <xdr:row>26</xdr:row>
      <xdr:rowOff>0</xdr:rowOff>
    </xdr:from>
    <xdr:to>
      <xdr:col>15</xdr:col>
      <xdr:colOff>485775</xdr:colOff>
      <xdr:row>45</xdr:row>
      <xdr:rowOff>85725</xdr:rowOff>
    </xdr:to>
    <xdr:graphicFrame>
      <xdr:nvGraphicFramePr>
        <xdr:cNvPr id="4" name="Chart 4"/>
        <xdr:cNvGraphicFramePr/>
      </xdr:nvGraphicFramePr>
      <xdr:xfrm>
        <a:off x="6696075" y="4724400"/>
        <a:ext cx="45148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9</xdr:col>
      <xdr:colOff>466725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85725" y="60007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24</xdr:row>
      <xdr:rowOff>38100</xdr:rowOff>
    </xdr:from>
    <xdr:to>
      <xdr:col>9</xdr:col>
      <xdr:colOff>504825</xdr:colOff>
      <xdr:row>43</xdr:row>
      <xdr:rowOff>9525</xdr:rowOff>
    </xdr:to>
    <xdr:graphicFrame>
      <xdr:nvGraphicFramePr>
        <xdr:cNvPr id="2" name="Chart 2"/>
        <xdr:cNvGraphicFramePr/>
      </xdr:nvGraphicFramePr>
      <xdr:xfrm>
        <a:off x="85725" y="4410075"/>
        <a:ext cx="65722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9525</xdr:rowOff>
    </xdr:from>
    <xdr:to>
      <xdr:col>9</xdr:col>
      <xdr:colOff>161925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2571750" y="361950"/>
        <a:ext cx="45720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638175</xdr:colOff>
      <xdr:row>9</xdr:row>
      <xdr:rowOff>38100</xdr:rowOff>
    </xdr:from>
    <xdr:to>
      <xdr:col>7</xdr:col>
      <xdr:colOff>238125</xdr:colOff>
      <xdr:row>9</xdr:row>
      <xdr:rowOff>66675</xdr:rowOff>
    </xdr:to>
    <xdr:sp>
      <xdr:nvSpPr>
        <xdr:cNvPr id="2" name="3 Conector recto de flecha"/>
        <xdr:cNvSpPr>
          <a:spLocks/>
        </xdr:cNvSpPr>
      </xdr:nvSpPr>
      <xdr:spPr>
        <a:xfrm>
          <a:off x="3048000" y="1524000"/>
          <a:ext cx="2647950" cy="28575"/>
        </a:xfrm>
        <a:prstGeom prst="straightConnector1">
          <a:avLst/>
        </a:prstGeom>
        <a:noFill/>
        <a:ln w="9360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</xdr:rowOff>
    </xdr:from>
    <xdr:to>
      <xdr:col>8</xdr:col>
      <xdr:colOff>628650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90500" y="200025"/>
        <a:ext cx="6534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21</xdr:row>
      <xdr:rowOff>85725</xdr:rowOff>
    </xdr:from>
    <xdr:to>
      <xdr:col>8</xdr:col>
      <xdr:colOff>590550</xdr:colOff>
      <xdr:row>40</xdr:row>
      <xdr:rowOff>171450</xdr:rowOff>
    </xdr:to>
    <xdr:graphicFrame>
      <xdr:nvGraphicFramePr>
        <xdr:cNvPr id="2" name="Chart 2"/>
        <xdr:cNvGraphicFramePr/>
      </xdr:nvGraphicFramePr>
      <xdr:xfrm>
        <a:off x="152400" y="4086225"/>
        <a:ext cx="65341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17</xdr:col>
      <xdr:colOff>438150</xdr:colOff>
      <xdr:row>20</xdr:row>
      <xdr:rowOff>85725</xdr:rowOff>
    </xdr:to>
    <xdr:graphicFrame>
      <xdr:nvGraphicFramePr>
        <xdr:cNvPr id="3" name="Chart 3"/>
        <xdr:cNvGraphicFramePr/>
      </xdr:nvGraphicFramePr>
      <xdr:xfrm>
        <a:off x="6858000" y="190500"/>
        <a:ext cx="65341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21</xdr:row>
      <xdr:rowOff>0</xdr:rowOff>
    </xdr:from>
    <xdr:to>
      <xdr:col>17</xdr:col>
      <xdr:colOff>438150</xdr:colOff>
      <xdr:row>40</xdr:row>
      <xdr:rowOff>85725</xdr:rowOff>
    </xdr:to>
    <xdr:graphicFrame>
      <xdr:nvGraphicFramePr>
        <xdr:cNvPr id="4" name="Chart 4"/>
        <xdr:cNvGraphicFramePr/>
      </xdr:nvGraphicFramePr>
      <xdr:xfrm>
        <a:off x="6858000" y="4000500"/>
        <a:ext cx="653415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8</xdr:col>
      <xdr:colOff>619125</xdr:colOff>
      <xdr:row>61</xdr:row>
      <xdr:rowOff>85725</xdr:rowOff>
    </xdr:to>
    <xdr:graphicFrame>
      <xdr:nvGraphicFramePr>
        <xdr:cNvPr id="5" name="Chart 5"/>
        <xdr:cNvGraphicFramePr/>
      </xdr:nvGraphicFramePr>
      <xdr:xfrm>
        <a:off x="0" y="8001000"/>
        <a:ext cx="671512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695325</xdr:colOff>
      <xdr:row>42</xdr:row>
      <xdr:rowOff>0</xdr:rowOff>
    </xdr:from>
    <xdr:to>
      <xdr:col>17</xdr:col>
      <xdr:colOff>552450</xdr:colOff>
      <xdr:row>61</xdr:row>
      <xdr:rowOff>85725</xdr:rowOff>
    </xdr:to>
    <xdr:graphicFrame>
      <xdr:nvGraphicFramePr>
        <xdr:cNvPr id="6" name="Chart 6"/>
        <xdr:cNvGraphicFramePr/>
      </xdr:nvGraphicFramePr>
      <xdr:xfrm>
        <a:off x="6791325" y="8001000"/>
        <a:ext cx="6715125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8</xdr:col>
      <xdr:colOff>619125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0" y="12001500"/>
        <a:ext cx="6715125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63</xdr:row>
      <xdr:rowOff>0</xdr:rowOff>
    </xdr:from>
    <xdr:to>
      <xdr:col>17</xdr:col>
      <xdr:colOff>619125</xdr:colOff>
      <xdr:row>82</xdr:row>
      <xdr:rowOff>85725</xdr:rowOff>
    </xdr:to>
    <xdr:graphicFrame>
      <xdr:nvGraphicFramePr>
        <xdr:cNvPr id="8" name="Chart 8"/>
        <xdr:cNvGraphicFramePr/>
      </xdr:nvGraphicFramePr>
      <xdr:xfrm>
        <a:off x="6858000" y="12001500"/>
        <a:ext cx="6715125" cy="3705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1:X97"/>
  <sheetViews>
    <sheetView tabSelected="1" zoomScale="82" zoomScaleNormal="82" workbookViewId="0" topLeftCell="A1">
      <selection activeCell="F30" sqref="F30"/>
    </sheetView>
  </sheetViews>
  <sheetFormatPr defaultColWidth="11.421875" defaultRowHeight="15"/>
  <cols>
    <col min="1" max="1" width="1.28515625" style="1" customWidth="1"/>
    <col min="2" max="2" width="66.57421875" style="2" customWidth="1"/>
    <col min="3" max="3" width="14.8515625" style="1" customWidth="1"/>
    <col min="4" max="4" width="15.57421875" style="1" customWidth="1"/>
    <col min="5" max="5" width="14.7109375" style="1" customWidth="1"/>
    <col min="6" max="6" width="14.140625" style="1" customWidth="1"/>
    <col min="7" max="7" width="15.140625" style="1" customWidth="1"/>
    <col min="8" max="8" width="15.7109375" style="1" customWidth="1"/>
    <col min="9" max="9" width="17.140625" style="1" customWidth="1"/>
    <col min="10" max="10" width="14.28125" style="1" customWidth="1"/>
    <col min="11" max="11" width="14.57421875" style="1" customWidth="1"/>
    <col min="12" max="13" width="14.28125" style="1" customWidth="1"/>
    <col min="14" max="14" width="16.140625" style="1" customWidth="1"/>
    <col min="15" max="15" width="16.8515625" style="1" customWidth="1"/>
    <col min="16" max="16" width="13.57421875" style="1" customWidth="1"/>
    <col min="17" max="17" width="49.7109375" style="1" customWidth="1"/>
    <col min="18" max="18" width="19.421875" style="1" customWidth="1"/>
    <col min="19" max="23" width="18.8515625" style="1" customWidth="1"/>
    <col min="24" max="24" width="18.28125" style="1" customWidth="1"/>
    <col min="25" max="16384" width="11.421875" style="1" customWidth="1"/>
  </cols>
  <sheetData>
    <row r="1" ht="5.25" customHeight="1">
      <c r="B1" s="1" t="s">
        <v>0</v>
      </c>
    </row>
    <row r="2" spans="2:18" ht="12.75">
      <c r="B2" s="3" t="s">
        <v>1</v>
      </c>
      <c r="C2" s="4" t="s">
        <v>2</v>
      </c>
      <c r="D2" s="5"/>
      <c r="E2" s="5"/>
      <c r="F2" s="5"/>
      <c r="Q2" s="3" t="s">
        <v>1</v>
      </c>
      <c r="R2" s="6" t="str">
        <f>C2</f>
        <v>SERVICIO AGUAS DE COMAYAGUA</v>
      </c>
    </row>
    <row r="3" spans="2:24" ht="12.75">
      <c r="B3" s="7" t="s">
        <v>3</v>
      </c>
      <c r="C3" s="8">
        <v>2016</v>
      </c>
      <c r="D3" s="5"/>
      <c r="E3" s="5"/>
      <c r="F3" s="5"/>
      <c r="O3" s="9">
        <f>C3</f>
        <v>2016</v>
      </c>
      <c r="Q3" s="7" t="s">
        <v>3</v>
      </c>
      <c r="R3" s="10">
        <v>2010</v>
      </c>
      <c r="S3" s="10">
        <v>2011</v>
      </c>
      <c r="T3" s="10">
        <v>2012</v>
      </c>
      <c r="U3" s="10">
        <v>2013</v>
      </c>
      <c r="V3" s="10">
        <v>2014</v>
      </c>
      <c r="W3" s="10">
        <v>2015</v>
      </c>
      <c r="X3" s="10">
        <f>O3</f>
        <v>2016</v>
      </c>
    </row>
    <row r="4" spans="2:24" ht="12.75">
      <c r="B4" s="11"/>
      <c r="C4" s="12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4" t="s">
        <v>15</v>
      </c>
      <c r="O4" s="15" t="s">
        <v>16</v>
      </c>
      <c r="P4" s="16"/>
      <c r="Q4" s="11"/>
      <c r="R4" s="17" t="s">
        <v>16</v>
      </c>
      <c r="S4" s="17" t="s">
        <v>16</v>
      </c>
      <c r="T4" s="17" t="s">
        <v>16</v>
      </c>
      <c r="U4" s="17" t="s">
        <v>16</v>
      </c>
      <c r="V4" s="17" t="s">
        <v>16</v>
      </c>
      <c r="W4" s="17" t="s">
        <v>16</v>
      </c>
      <c r="X4" s="18" t="s">
        <v>16</v>
      </c>
    </row>
    <row r="5" spans="2:17" ht="12.75">
      <c r="B5" s="19" t="s">
        <v>17</v>
      </c>
      <c r="C5" s="20">
        <f>'importacion Datos'!B5</f>
        <v>42459</v>
      </c>
      <c r="D5" s="20">
        <f>'importacion Datos'!C5</f>
        <v>42485</v>
      </c>
      <c r="E5" s="20">
        <f>'importacion Datos'!D5</f>
        <v>42527</v>
      </c>
      <c r="F5" s="20">
        <f>'importacion Datos'!E5</f>
        <v>42529</v>
      </c>
      <c r="G5" s="20">
        <f>'importacion Datos'!F5</f>
        <v>0</v>
      </c>
      <c r="H5" s="20">
        <f>'importacion Datos'!G5</f>
        <v>0</v>
      </c>
      <c r="I5" s="20">
        <f>'importacion Datos'!H5</f>
        <v>0</v>
      </c>
      <c r="J5" s="20">
        <f>'importacion Datos'!I5</f>
        <v>0</v>
      </c>
      <c r="K5" s="20">
        <f>'importacion Datos'!J5</f>
        <v>0</v>
      </c>
      <c r="L5" s="20">
        <f>'importacion Datos'!K5</f>
        <v>0</v>
      </c>
      <c r="M5" s="20">
        <f>'importacion Datos'!L5</f>
        <v>0</v>
      </c>
      <c r="N5" s="20">
        <f>'importacion Datos'!M5</f>
        <v>0</v>
      </c>
      <c r="O5" s="21"/>
      <c r="P5" s="22"/>
      <c r="Q5" s="19" t="s">
        <v>17</v>
      </c>
    </row>
    <row r="6" spans="2:17" ht="12.75">
      <c r="B6" s="23" t="s">
        <v>18</v>
      </c>
      <c r="C6" s="24" t="str">
        <f>'importacion Datos'!B6</f>
        <v>Aprobado</v>
      </c>
      <c r="D6" s="24" t="str">
        <f>'importacion Datos'!C6</f>
        <v>Enviado</v>
      </c>
      <c r="E6" s="24" t="str">
        <f>'importacion Datos'!D6</f>
        <v>Enviado</v>
      </c>
      <c r="F6" s="24" t="str">
        <f>'importacion Datos'!E6</f>
        <v>Enviado</v>
      </c>
      <c r="G6" s="24">
        <f>'importacion Datos'!F6</f>
        <v>0</v>
      </c>
      <c r="H6" s="24">
        <f>'importacion Datos'!G6</f>
        <v>0</v>
      </c>
      <c r="I6" s="24">
        <f>'importacion Datos'!H6</f>
        <v>0</v>
      </c>
      <c r="J6" s="24">
        <f>'importacion Datos'!I6</f>
        <v>0</v>
      </c>
      <c r="K6" s="24">
        <f>'importacion Datos'!J6</f>
        <v>0</v>
      </c>
      <c r="L6" s="24">
        <f>'importacion Datos'!K6</f>
        <v>0</v>
      </c>
      <c r="M6" s="24">
        <f>'importacion Datos'!L6</f>
        <v>0</v>
      </c>
      <c r="N6" s="24">
        <f>'importacion Datos'!M6</f>
        <v>0</v>
      </c>
      <c r="O6" s="25"/>
      <c r="P6" s="22"/>
      <c r="Q6" s="23" t="s">
        <v>18</v>
      </c>
    </row>
    <row r="7" spans="2:17" ht="12.75">
      <c r="B7" s="26" t="s">
        <v>19</v>
      </c>
      <c r="C7" s="27"/>
      <c r="D7" s="28"/>
      <c r="E7" s="28"/>
      <c r="F7" s="28"/>
      <c r="G7" s="28"/>
      <c r="H7" s="28"/>
      <c r="I7" s="28"/>
      <c r="J7" s="29"/>
      <c r="K7" s="29"/>
      <c r="L7" s="29"/>
      <c r="M7" s="29"/>
      <c r="N7" s="30"/>
      <c r="O7" s="31"/>
      <c r="P7" s="22"/>
      <c r="Q7" s="26" t="s">
        <v>19</v>
      </c>
    </row>
    <row r="8" spans="2:24" ht="12.75">
      <c r="B8" s="32" t="s">
        <v>20</v>
      </c>
      <c r="C8" s="33">
        <f>'importacion Datos'!B8</f>
        <v>79631</v>
      </c>
      <c r="D8" s="33">
        <f>'importacion Datos'!C8</f>
        <v>79631</v>
      </c>
      <c r="E8" s="33">
        <f>'importacion Datos'!D8</f>
        <v>79631</v>
      </c>
      <c r="F8" s="33">
        <f>'importacion Datos'!E8</f>
        <v>79631</v>
      </c>
      <c r="G8" s="33">
        <f>'importacion Datos'!F8</f>
        <v>0</v>
      </c>
      <c r="H8" s="33">
        <f>'importacion Datos'!G8</f>
        <v>0</v>
      </c>
      <c r="I8" s="33">
        <f>'importacion Datos'!H8</f>
        <v>0</v>
      </c>
      <c r="J8" s="33">
        <f>'importacion Datos'!I8</f>
        <v>0</v>
      </c>
      <c r="K8" s="33">
        <f>'importacion Datos'!J8</f>
        <v>0</v>
      </c>
      <c r="L8" s="33">
        <f>'importacion Datos'!K8</f>
        <v>0</v>
      </c>
      <c r="M8" s="33">
        <f>'importacion Datos'!L8</f>
        <v>0</v>
      </c>
      <c r="N8" s="33">
        <f>'importacion Datos'!M8</f>
        <v>0</v>
      </c>
      <c r="O8" s="34">
        <f>N8</f>
        <v>0</v>
      </c>
      <c r="P8" s="35"/>
      <c r="Q8" s="36" t="s">
        <v>20</v>
      </c>
      <c r="R8" s="37">
        <v>74455</v>
      </c>
      <c r="S8" s="37">
        <v>76190</v>
      </c>
      <c r="T8" s="38">
        <v>77936</v>
      </c>
      <c r="U8" s="38">
        <v>77936</v>
      </c>
      <c r="V8" s="38">
        <v>79631</v>
      </c>
      <c r="W8" s="38">
        <v>81313</v>
      </c>
      <c r="X8" s="39">
        <f>O8</f>
        <v>0</v>
      </c>
    </row>
    <row r="9" spans="2:24" ht="12.75">
      <c r="B9" s="19" t="s">
        <v>21</v>
      </c>
      <c r="C9" s="40">
        <f>'importacion Datos'!B9</f>
        <v>5</v>
      </c>
      <c r="D9" s="40">
        <f>'importacion Datos'!C9</f>
        <v>5</v>
      </c>
      <c r="E9" s="40">
        <f>'importacion Datos'!D9</f>
        <v>5</v>
      </c>
      <c r="F9" s="40">
        <f>'importacion Datos'!E9</f>
        <v>5</v>
      </c>
      <c r="G9" s="40">
        <f>'importacion Datos'!F9</f>
        <v>0</v>
      </c>
      <c r="H9" s="40">
        <f>'importacion Datos'!G9</f>
        <v>0</v>
      </c>
      <c r="I9" s="40">
        <f>'importacion Datos'!H9</f>
        <v>0</v>
      </c>
      <c r="J9" s="40">
        <f>'importacion Datos'!I9</f>
        <v>0</v>
      </c>
      <c r="K9" s="40">
        <f>'importacion Datos'!J9</f>
        <v>0</v>
      </c>
      <c r="L9" s="40">
        <f>'importacion Datos'!K9</f>
        <v>0</v>
      </c>
      <c r="M9" s="40">
        <f>'importacion Datos'!L9</f>
        <v>0</v>
      </c>
      <c r="N9" s="40">
        <f>'importacion Datos'!M9</f>
        <v>0</v>
      </c>
      <c r="O9" s="41">
        <f>N9</f>
        <v>0</v>
      </c>
      <c r="P9" s="42"/>
      <c r="Q9" s="43" t="s">
        <v>21</v>
      </c>
      <c r="R9" s="44">
        <v>5</v>
      </c>
      <c r="S9" s="44">
        <v>5.1</v>
      </c>
      <c r="T9" s="45">
        <v>5</v>
      </c>
      <c r="U9" s="45">
        <v>5</v>
      </c>
      <c r="V9" s="45">
        <v>5</v>
      </c>
      <c r="W9" s="45">
        <v>5</v>
      </c>
      <c r="X9" s="46">
        <f aca="true" t="shared" si="0" ref="X9:X42">O9</f>
        <v>0</v>
      </c>
    </row>
    <row r="10" spans="2:24" ht="12.75">
      <c r="B10" s="19" t="s">
        <v>22</v>
      </c>
      <c r="C10" s="47">
        <f>'importacion Datos'!B10</f>
        <v>14615</v>
      </c>
      <c r="D10" s="47">
        <f>'importacion Datos'!C10</f>
        <v>14615</v>
      </c>
      <c r="E10" s="47">
        <f>'importacion Datos'!D10</f>
        <v>14615</v>
      </c>
      <c r="F10" s="47">
        <f>'importacion Datos'!E10</f>
        <v>14615</v>
      </c>
      <c r="G10" s="47">
        <f>'importacion Datos'!F10</f>
        <v>0</v>
      </c>
      <c r="H10" s="47">
        <f>'importacion Datos'!G10</f>
        <v>0</v>
      </c>
      <c r="I10" s="47">
        <f>'importacion Datos'!H10</f>
        <v>0</v>
      </c>
      <c r="J10" s="47">
        <f>'importacion Datos'!I10</f>
        <v>0</v>
      </c>
      <c r="K10" s="47">
        <f>'importacion Datos'!J10</f>
        <v>0</v>
      </c>
      <c r="L10" s="47">
        <f>'importacion Datos'!K10</f>
        <v>0</v>
      </c>
      <c r="M10" s="47">
        <f>'importacion Datos'!L10</f>
        <v>0</v>
      </c>
      <c r="N10" s="47">
        <f>'importacion Datos'!M10</f>
        <v>0</v>
      </c>
      <c r="O10" s="48">
        <f>N10</f>
        <v>0</v>
      </c>
      <c r="P10" s="35"/>
      <c r="Q10" s="43" t="s">
        <v>22</v>
      </c>
      <c r="R10" s="49">
        <v>14891</v>
      </c>
      <c r="S10" s="49">
        <v>14891</v>
      </c>
      <c r="T10" s="50">
        <v>15412</v>
      </c>
      <c r="U10" s="50">
        <v>15615</v>
      </c>
      <c r="V10" s="50">
        <v>15800</v>
      </c>
      <c r="W10" s="50">
        <v>16623</v>
      </c>
      <c r="X10" s="51">
        <f t="shared" si="0"/>
        <v>0</v>
      </c>
    </row>
    <row r="11" spans="2:24" ht="12.75">
      <c r="B11" s="19" t="s">
        <v>23</v>
      </c>
      <c r="C11" s="47">
        <f>'importacion Datos'!B11</f>
        <v>8296</v>
      </c>
      <c r="D11" s="47">
        <f>'importacion Datos'!C11</f>
        <v>8296.36</v>
      </c>
      <c r="E11" s="47">
        <f>'importacion Datos'!D11</f>
        <v>8296.36</v>
      </c>
      <c r="F11" s="47">
        <f>'importacion Datos'!E11</f>
        <v>8296.36</v>
      </c>
      <c r="G11" s="47">
        <f>'importacion Datos'!F11</f>
        <v>0</v>
      </c>
      <c r="H11" s="47">
        <f>'importacion Datos'!G11</f>
        <v>0</v>
      </c>
      <c r="I11" s="47">
        <f>'importacion Datos'!H11</f>
        <v>0</v>
      </c>
      <c r="J11" s="47">
        <f>'importacion Datos'!I11</f>
        <v>0</v>
      </c>
      <c r="K11" s="47">
        <f>'importacion Datos'!J11</f>
        <v>0</v>
      </c>
      <c r="L11" s="47">
        <f>'importacion Datos'!K11</f>
        <v>0</v>
      </c>
      <c r="M11" s="47">
        <f>'importacion Datos'!L11</f>
        <v>0</v>
      </c>
      <c r="N11" s="47">
        <f>'importacion Datos'!M11</f>
        <v>0</v>
      </c>
      <c r="O11" s="52">
        <f>N11</f>
        <v>0</v>
      </c>
      <c r="P11" s="53"/>
      <c r="Q11" s="43" t="s">
        <v>23</v>
      </c>
      <c r="R11" s="49">
        <v>8527</v>
      </c>
      <c r="S11" s="49">
        <v>8531.8</v>
      </c>
      <c r="T11" s="49">
        <v>8531.8</v>
      </c>
      <c r="U11" s="50">
        <v>8531.8</v>
      </c>
      <c r="V11" s="50">
        <v>8531.8</v>
      </c>
      <c r="W11" s="50">
        <v>8531.8</v>
      </c>
      <c r="X11" s="51">
        <v>8531.8</v>
      </c>
    </row>
    <row r="12" spans="2:24" ht="12.75">
      <c r="B12" s="23" t="s">
        <v>24</v>
      </c>
      <c r="C12" s="54">
        <f>'importacion Datos'!B12</f>
        <v>1171.76</v>
      </c>
      <c r="D12" s="54">
        <f>'importacion Datos'!C12</f>
        <v>1171.76</v>
      </c>
      <c r="E12" s="54">
        <f>'importacion Datos'!D12</f>
        <v>1171.76</v>
      </c>
      <c r="F12" s="54">
        <f>'importacion Datos'!E12</f>
        <v>1171.76</v>
      </c>
      <c r="G12" s="54">
        <f>'importacion Datos'!F12</f>
        <v>0</v>
      </c>
      <c r="H12" s="54">
        <f>'importacion Datos'!G12</f>
        <v>0</v>
      </c>
      <c r="I12" s="54">
        <f>'importacion Datos'!H12</f>
        <v>0</v>
      </c>
      <c r="J12" s="54">
        <f>'importacion Datos'!I12</f>
        <v>0</v>
      </c>
      <c r="K12" s="54">
        <f>'importacion Datos'!J12</f>
        <v>0</v>
      </c>
      <c r="L12" s="54">
        <f>'importacion Datos'!K12</f>
        <v>0</v>
      </c>
      <c r="M12" s="54">
        <f>'importacion Datos'!L12</f>
        <v>0</v>
      </c>
      <c r="N12" s="54">
        <f>'importacion Datos'!M12</f>
        <v>0</v>
      </c>
      <c r="O12" s="55">
        <f>N12</f>
        <v>0</v>
      </c>
      <c r="P12" s="56"/>
      <c r="Q12" s="57" t="s">
        <v>24</v>
      </c>
      <c r="R12" s="58">
        <v>1512</v>
      </c>
      <c r="S12" s="58">
        <v>1512.4250054000001</v>
      </c>
      <c r="T12" s="58">
        <v>1512.4250054000001</v>
      </c>
      <c r="U12" s="59">
        <v>1512.4250054000001</v>
      </c>
      <c r="V12" s="59">
        <v>1512.4250054000001</v>
      </c>
      <c r="W12" s="59">
        <v>1512.4250054000001</v>
      </c>
      <c r="X12" s="60">
        <v>1512.4250054000001</v>
      </c>
    </row>
    <row r="13" spans="2:23" ht="12.75">
      <c r="B13" s="26" t="s">
        <v>25</v>
      </c>
      <c r="C13" s="61"/>
      <c r="D13" s="62"/>
      <c r="E13" s="62"/>
      <c r="F13" s="62"/>
      <c r="G13" s="62"/>
      <c r="H13" s="62"/>
      <c r="I13" s="62"/>
      <c r="J13" s="63"/>
      <c r="K13" s="63"/>
      <c r="L13" s="63"/>
      <c r="M13" s="63"/>
      <c r="N13" s="64"/>
      <c r="O13" s="65" t="s">
        <v>0</v>
      </c>
      <c r="P13" s="56"/>
      <c r="Q13" s="26" t="s">
        <v>25</v>
      </c>
      <c r="S13" s="65" t="s">
        <v>0</v>
      </c>
      <c r="T13" s="56" t="s">
        <v>0</v>
      </c>
      <c r="U13" s="56"/>
      <c r="V13" s="56"/>
      <c r="W13" s="56"/>
    </row>
    <row r="14" spans="2:24" ht="12.75">
      <c r="B14" s="32" t="s">
        <v>26</v>
      </c>
      <c r="C14" s="33">
        <f>'importacion Datos'!B14</f>
        <v>16001</v>
      </c>
      <c r="D14" s="33">
        <f>'importacion Datos'!C14</f>
        <v>16041</v>
      </c>
      <c r="E14" s="33">
        <f>'importacion Datos'!D14</f>
        <v>16043</v>
      </c>
      <c r="F14" s="33">
        <f>'importacion Datos'!E14</f>
        <v>16084</v>
      </c>
      <c r="G14" s="33">
        <f>'importacion Datos'!F14</f>
        <v>0</v>
      </c>
      <c r="H14" s="33">
        <f>'importacion Datos'!G14</f>
        <v>0</v>
      </c>
      <c r="I14" s="33">
        <f>'importacion Datos'!H14</f>
        <v>0</v>
      </c>
      <c r="J14" s="33">
        <f>'importacion Datos'!I14</f>
        <v>0</v>
      </c>
      <c r="K14" s="33">
        <f>'importacion Datos'!J14</f>
        <v>0</v>
      </c>
      <c r="L14" s="33">
        <f>'importacion Datos'!K14</f>
        <v>0</v>
      </c>
      <c r="M14" s="33">
        <f>'importacion Datos'!L14</f>
        <v>0</v>
      </c>
      <c r="N14" s="33">
        <f>'importacion Datos'!M14</f>
        <v>0</v>
      </c>
      <c r="O14" s="34">
        <f>N14</f>
        <v>0</v>
      </c>
      <c r="P14" s="35"/>
      <c r="Q14" s="66" t="s">
        <v>26</v>
      </c>
      <c r="R14" s="34">
        <v>14654</v>
      </c>
      <c r="S14" s="34">
        <v>14783</v>
      </c>
      <c r="T14" s="34">
        <v>15175</v>
      </c>
      <c r="U14" s="34">
        <v>15458</v>
      </c>
      <c r="V14" s="34">
        <v>15694</v>
      </c>
      <c r="W14" s="34">
        <v>15962</v>
      </c>
      <c r="X14" s="34">
        <f t="shared" si="0"/>
        <v>0</v>
      </c>
    </row>
    <row r="15" spans="2:24" ht="12.75">
      <c r="B15" s="19" t="s">
        <v>27</v>
      </c>
      <c r="C15" s="47">
        <f>'importacion Datos'!B15</f>
        <v>0</v>
      </c>
      <c r="D15" s="47">
        <f>'importacion Datos'!C15</f>
        <v>4</v>
      </c>
      <c r="E15" s="47">
        <f>'importacion Datos'!D15</f>
        <v>0</v>
      </c>
      <c r="F15" s="47">
        <f>'importacion Datos'!E15</f>
        <v>0</v>
      </c>
      <c r="G15" s="47">
        <f>'importacion Datos'!F15</f>
        <v>0</v>
      </c>
      <c r="H15" s="47">
        <f>'importacion Datos'!G15</f>
        <v>0</v>
      </c>
      <c r="I15" s="47">
        <f>'importacion Datos'!H15</f>
        <v>0</v>
      </c>
      <c r="J15" s="47">
        <f>'importacion Datos'!I15</f>
        <v>0</v>
      </c>
      <c r="K15" s="47">
        <f>'importacion Datos'!J15</f>
        <v>0</v>
      </c>
      <c r="L15" s="47">
        <f>'importacion Datos'!K15</f>
        <v>0</v>
      </c>
      <c r="M15" s="47">
        <f>'importacion Datos'!L15</f>
        <v>0</v>
      </c>
      <c r="N15" s="47">
        <f>'importacion Datos'!M15</f>
        <v>0</v>
      </c>
      <c r="O15" s="48">
        <f>SUM(C15:N15)</f>
        <v>4</v>
      </c>
      <c r="P15" s="35"/>
      <c r="Q15" s="67" t="s">
        <v>27</v>
      </c>
      <c r="R15" s="48">
        <v>45</v>
      </c>
      <c r="S15" s="48">
        <v>50</v>
      </c>
      <c r="T15" s="48">
        <v>54</v>
      </c>
      <c r="U15" s="48">
        <v>74</v>
      </c>
      <c r="V15" s="48">
        <v>15</v>
      </c>
      <c r="W15" s="48">
        <v>4</v>
      </c>
      <c r="X15" s="48">
        <f t="shared" si="0"/>
        <v>4</v>
      </c>
    </row>
    <row r="16" spans="2:24" ht="12.75">
      <c r="B16" s="19" t="s">
        <v>28</v>
      </c>
      <c r="C16" s="47">
        <f>'importacion Datos'!B16</f>
        <v>0</v>
      </c>
      <c r="D16" s="47">
        <f>'importacion Datos'!C16</f>
        <v>0</v>
      </c>
      <c r="E16" s="47">
        <f>'importacion Datos'!D16</f>
        <v>0</v>
      </c>
      <c r="F16" s="47">
        <f>'importacion Datos'!E16</f>
        <v>0</v>
      </c>
      <c r="G16" s="47">
        <f>'importacion Datos'!F16</f>
        <v>0</v>
      </c>
      <c r="H16" s="47">
        <f>'importacion Datos'!G16</f>
        <v>0</v>
      </c>
      <c r="I16" s="47">
        <f>'importacion Datos'!H16</f>
        <v>0</v>
      </c>
      <c r="J16" s="47">
        <f>'importacion Datos'!I16</f>
        <v>0</v>
      </c>
      <c r="K16" s="47">
        <f>'importacion Datos'!J16</f>
        <v>0</v>
      </c>
      <c r="L16" s="47">
        <f>'importacion Datos'!K16</f>
        <v>0</v>
      </c>
      <c r="M16" s="47">
        <f>'importacion Datos'!L16</f>
        <v>0</v>
      </c>
      <c r="N16" s="47">
        <f>'importacion Datos'!M16</f>
        <v>0</v>
      </c>
      <c r="O16" s="48">
        <f>N16</f>
        <v>0</v>
      </c>
      <c r="P16" s="35"/>
      <c r="Q16" s="67" t="s">
        <v>28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f t="shared" si="0"/>
        <v>0</v>
      </c>
    </row>
    <row r="17" spans="2:24" ht="12.75">
      <c r="B17" s="19" t="s">
        <v>29</v>
      </c>
      <c r="C17" s="47">
        <f>'importacion Datos'!B17</f>
        <v>0</v>
      </c>
      <c r="D17" s="47">
        <f>'importacion Datos'!C17</f>
        <v>0</v>
      </c>
      <c r="E17" s="47">
        <f>'importacion Datos'!D17</f>
        <v>0</v>
      </c>
      <c r="F17" s="47">
        <f>'importacion Datos'!E17</f>
        <v>0</v>
      </c>
      <c r="G17" s="47">
        <f>'importacion Datos'!F17</f>
        <v>0</v>
      </c>
      <c r="H17" s="47">
        <f>'importacion Datos'!G17</f>
        <v>0</v>
      </c>
      <c r="I17" s="47">
        <f>'importacion Datos'!H17</f>
        <v>0</v>
      </c>
      <c r="J17" s="47">
        <f>'importacion Datos'!I17</f>
        <v>0</v>
      </c>
      <c r="K17" s="47">
        <f>'importacion Datos'!J17</f>
        <v>0</v>
      </c>
      <c r="L17" s="47">
        <f>'importacion Datos'!K17</f>
        <v>0</v>
      </c>
      <c r="M17" s="47">
        <f>'importacion Datos'!L17</f>
        <v>0</v>
      </c>
      <c r="N17" s="47">
        <f>'importacion Datos'!M17</f>
        <v>0</v>
      </c>
      <c r="O17" s="48">
        <f>SUM(C17:N17)</f>
        <v>0</v>
      </c>
      <c r="P17" s="35"/>
      <c r="Q17" s="67" t="s">
        <v>29</v>
      </c>
      <c r="R17" s="48">
        <v>0</v>
      </c>
      <c r="S17" s="48">
        <v>0</v>
      </c>
      <c r="T17" s="48">
        <v>0</v>
      </c>
      <c r="U17" s="48">
        <v>0</v>
      </c>
      <c r="V17" s="48">
        <v>0</v>
      </c>
      <c r="W17" s="48">
        <v>0</v>
      </c>
      <c r="X17" s="48">
        <f t="shared" si="0"/>
        <v>0</v>
      </c>
    </row>
    <row r="18" spans="2:24" ht="12.75">
      <c r="B18" s="19" t="s">
        <v>30</v>
      </c>
      <c r="C18" s="47">
        <f>'importacion Datos'!B18</f>
        <v>0</v>
      </c>
      <c r="D18" s="47">
        <f>'importacion Datos'!C18</f>
        <v>0</v>
      </c>
      <c r="E18" s="47">
        <f>'importacion Datos'!D18</f>
        <v>0</v>
      </c>
      <c r="F18" s="47">
        <f>'importacion Datos'!E18</f>
        <v>0</v>
      </c>
      <c r="G18" s="47">
        <f>'importacion Datos'!F18</f>
        <v>0</v>
      </c>
      <c r="H18" s="47">
        <f>'importacion Datos'!G18</f>
        <v>0</v>
      </c>
      <c r="I18" s="47">
        <f>'importacion Datos'!H18</f>
        <v>0</v>
      </c>
      <c r="J18" s="47">
        <f>'importacion Datos'!I18</f>
        <v>0</v>
      </c>
      <c r="K18" s="47">
        <f>'importacion Datos'!J18</f>
        <v>0</v>
      </c>
      <c r="L18" s="47">
        <f>'importacion Datos'!K18</f>
        <v>0</v>
      </c>
      <c r="M18" s="47">
        <f>'importacion Datos'!L18</f>
        <v>0</v>
      </c>
      <c r="N18" s="47">
        <f>'importacion Datos'!M18</f>
        <v>0</v>
      </c>
      <c r="O18" s="48">
        <f>SUM(C18:N18)</f>
        <v>0</v>
      </c>
      <c r="P18" s="35"/>
      <c r="Q18" s="67" t="s">
        <v>30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48">
        <v>0</v>
      </c>
      <c r="X18" s="48">
        <f t="shared" si="0"/>
        <v>0</v>
      </c>
    </row>
    <row r="19" spans="2:24" ht="12.75">
      <c r="B19" s="19" t="s">
        <v>31</v>
      </c>
      <c r="C19" s="47">
        <f>'importacion Datos'!B19</f>
        <v>6522</v>
      </c>
      <c r="D19" s="47">
        <f>'importacion Datos'!C19</f>
        <v>6577</v>
      </c>
      <c r="E19" s="47">
        <f>'importacion Datos'!D19</f>
        <v>6662</v>
      </c>
      <c r="F19" s="47">
        <f>'importacion Datos'!E19</f>
        <v>6812</v>
      </c>
      <c r="G19" s="47">
        <f>'importacion Datos'!F19</f>
        <v>0</v>
      </c>
      <c r="H19" s="47">
        <f>'importacion Datos'!G19</f>
        <v>0</v>
      </c>
      <c r="I19" s="47">
        <f>'importacion Datos'!H19</f>
        <v>0</v>
      </c>
      <c r="J19" s="47">
        <f>'importacion Datos'!I19</f>
        <v>0</v>
      </c>
      <c r="K19" s="47">
        <f>'importacion Datos'!J19</f>
        <v>0</v>
      </c>
      <c r="L19" s="47">
        <f>'importacion Datos'!K19</f>
        <v>0</v>
      </c>
      <c r="M19" s="47">
        <f>'importacion Datos'!L19</f>
        <v>0</v>
      </c>
      <c r="N19" s="47">
        <f>'importacion Datos'!M19</f>
        <v>0</v>
      </c>
      <c r="O19" s="48">
        <f>N19</f>
        <v>0</v>
      </c>
      <c r="P19" s="35"/>
      <c r="Q19" s="67" t="s">
        <v>31</v>
      </c>
      <c r="R19" s="48">
        <v>2742</v>
      </c>
      <c r="S19" s="48">
        <v>3176</v>
      </c>
      <c r="T19" s="48">
        <v>3572</v>
      </c>
      <c r="U19" s="48">
        <v>4806</v>
      </c>
      <c r="V19" s="48">
        <v>5276</v>
      </c>
      <c r="W19" s="48">
        <v>6622</v>
      </c>
      <c r="X19" s="48">
        <f t="shared" si="0"/>
        <v>0</v>
      </c>
    </row>
    <row r="20" spans="2:24" ht="12.75">
      <c r="B20" s="23" t="s">
        <v>32</v>
      </c>
      <c r="C20" s="68">
        <f>'importacion Datos'!B20</f>
        <v>6022</v>
      </c>
      <c r="D20" s="68">
        <f>'importacion Datos'!C20</f>
        <v>6077</v>
      </c>
      <c r="E20" s="68">
        <f>'importacion Datos'!D20</f>
        <v>6162</v>
      </c>
      <c r="F20" s="68">
        <f>'importacion Datos'!E20</f>
        <v>6812</v>
      </c>
      <c r="G20" s="68">
        <f>'importacion Datos'!F20</f>
        <v>0</v>
      </c>
      <c r="H20" s="68">
        <f>'importacion Datos'!G20</f>
        <v>0</v>
      </c>
      <c r="I20" s="68">
        <f>'importacion Datos'!H20</f>
        <v>0</v>
      </c>
      <c r="J20" s="68">
        <f>'importacion Datos'!I20</f>
        <v>0</v>
      </c>
      <c r="K20" s="68">
        <f>'importacion Datos'!J20</f>
        <v>0</v>
      </c>
      <c r="L20" s="68">
        <f>'importacion Datos'!K20</f>
        <v>0</v>
      </c>
      <c r="M20" s="68">
        <f>'importacion Datos'!L20</f>
        <v>0</v>
      </c>
      <c r="N20" s="68">
        <f>'importacion Datos'!M20</f>
        <v>0</v>
      </c>
      <c r="O20" s="69">
        <f>N20</f>
        <v>0</v>
      </c>
      <c r="P20" s="35"/>
      <c r="Q20" s="70" t="s">
        <v>32</v>
      </c>
      <c r="R20" s="69">
        <v>2492</v>
      </c>
      <c r="S20" s="69">
        <v>2986</v>
      </c>
      <c r="T20" s="69">
        <v>3300</v>
      </c>
      <c r="U20" s="69">
        <v>4007</v>
      </c>
      <c r="V20" s="69">
        <v>4826</v>
      </c>
      <c r="W20" s="69">
        <v>6122</v>
      </c>
      <c r="X20" s="69">
        <f t="shared" si="0"/>
        <v>0</v>
      </c>
    </row>
    <row r="21" spans="2:23" ht="12.75">
      <c r="B21" s="26" t="s">
        <v>33</v>
      </c>
      <c r="C21" s="71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5"/>
      <c r="P21" s="56"/>
      <c r="Q21" s="26" t="s">
        <v>33</v>
      </c>
      <c r="S21" s="65"/>
      <c r="T21" s="56"/>
      <c r="U21" s="56"/>
      <c r="V21" s="56"/>
      <c r="W21" s="56"/>
    </row>
    <row r="22" spans="2:24" ht="12.75">
      <c r="B22" s="32" t="s">
        <v>34</v>
      </c>
      <c r="C22" s="72">
        <f>'importacion Datos'!B22</f>
        <v>836892.86</v>
      </c>
      <c r="D22" s="72">
        <f>'importacion Datos'!C22</f>
        <v>780545</v>
      </c>
      <c r="E22" s="72">
        <f>'importacion Datos'!D22</f>
        <v>833518.08</v>
      </c>
      <c r="F22" s="72">
        <f>'importacion Datos'!E22</f>
        <v>770135.04</v>
      </c>
      <c r="G22" s="72">
        <f>'importacion Datos'!F22</f>
        <v>0</v>
      </c>
      <c r="H22" s="72">
        <f>'importacion Datos'!G22</f>
        <v>0</v>
      </c>
      <c r="I22" s="72">
        <f>'importacion Datos'!H22</f>
        <v>0</v>
      </c>
      <c r="J22" s="72">
        <f>'importacion Datos'!I22</f>
        <v>0</v>
      </c>
      <c r="K22" s="72">
        <f>'importacion Datos'!J22</f>
        <v>0</v>
      </c>
      <c r="L22" s="72">
        <f>'importacion Datos'!K22</f>
        <v>0</v>
      </c>
      <c r="M22" s="72">
        <f>'importacion Datos'!L22</f>
        <v>0</v>
      </c>
      <c r="N22" s="72">
        <f>'importacion Datos'!M22</f>
        <v>0</v>
      </c>
      <c r="O22" s="34">
        <f>SUM(C22:N22)</f>
        <v>3221090.98</v>
      </c>
      <c r="P22" s="35"/>
      <c r="Q22" s="66" t="s">
        <v>34</v>
      </c>
      <c r="R22" s="34">
        <v>8589581.13</v>
      </c>
      <c r="S22" s="34">
        <v>10308386.43136012</v>
      </c>
      <c r="T22" s="34">
        <v>7707238.6</v>
      </c>
      <c r="U22" s="34">
        <v>5389868</v>
      </c>
      <c r="V22" s="34">
        <v>8582579</v>
      </c>
      <c r="W22" s="34">
        <v>9654590.6</v>
      </c>
      <c r="X22" s="34">
        <f t="shared" si="0"/>
        <v>3221090.98</v>
      </c>
    </row>
    <row r="23" spans="2:24" ht="12.75">
      <c r="B23" s="19" t="s">
        <v>35</v>
      </c>
      <c r="C23" s="73">
        <f>'importacion Datos'!B23</f>
        <v>836892.86</v>
      </c>
      <c r="D23" s="73">
        <f>'importacion Datos'!C23</f>
        <v>780545</v>
      </c>
      <c r="E23" s="73">
        <f>'importacion Datos'!D23</f>
        <v>833518.08</v>
      </c>
      <c r="F23" s="73">
        <f>'importacion Datos'!E23</f>
        <v>728144.64</v>
      </c>
      <c r="G23" s="73">
        <f>'importacion Datos'!F23</f>
        <v>0</v>
      </c>
      <c r="H23" s="73">
        <f>'importacion Datos'!G23</f>
        <v>0</v>
      </c>
      <c r="I23" s="73">
        <f>'importacion Datos'!H23</f>
        <v>0</v>
      </c>
      <c r="J23" s="73">
        <f>'importacion Datos'!I23</f>
        <v>0</v>
      </c>
      <c r="K23" s="73">
        <f>'importacion Datos'!J23</f>
        <v>0</v>
      </c>
      <c r="L23" s="73">
        <f>'importacion Datos'!K23</f>
        <v>0</v>
      </c>
      <c r="M23" s="73">
        <f>'importacion Datos'!L23</f>
        <v>0</v>
      </c>
      <c r="N23" s="73">
        <f>'importacion Datos'!M23</f>
        <v>0</v>
      </c>
      <c r="O23" s="48">
        <f>SUM(C23:N23)</f>
        <v>3179100.58</v>
      </c>
      <c r="P23" s="35"/>
      <c r="Q23" s="67" t="s">
        <v>35</v>
      </c>
      <c r="R23" s="48">
        <v>8344526.41</v>
      </c>
      <c r="S23" s="48">
        <v>10194035.49136012</v>
      </c>
      <c r="T23" s="48">
        <v>7707238.6</v>
      </c>
      <c r="U23" s="48">
        <v>5389868</v>
      </c>
      <c r="V23" s="48">
        <v>8582579</v>
      </c>
      <c r="W23" s="48">
        <v>9654590.6</v>
      </c>
      <c r="X23" s="48">
        <f t="shared" si="0"/>
        <v>3179100.58</v>
      </c>
    </row>
    <row r="24" spans="2:24" ht="12.75">
      <c r="B24" s="19" t="s">
        <v>36</v>
      </c>
      <c r="C24" s="73">
        <f>'importacion Datos'!B24</f>
        <v>0</v>
      </c>
      <c r="D24" s="73">
        <f>'importacion Datos'!C24</f>
        <v>0</v>
      </c>
      <c r="E24" s="73">
        <f>'importacion Datos'!D24</f>
        <v>0</v>
      </c>
      <c r="F24" s="73">
        <f>'importacion Datos'!E24</f>
        <v>41990.4</v>
      </c>
      <c r="G24" s="73">
        <f>'importacion Datos'!F24</f>
        <v>0</v>
      </c>
      <c r="H24" s="73">
        <f>'importacion Datos'!G24</f>
        <v>0</v>
      </c>
      <c r="I24" s="73">
        <f>'importacion Datos'!H24</f>
        <v>0</v>
      </c>
      <c r="J24" s="73">
        <f>'importacion Datos'!I24</f>
        <v>0</v>
      </c>
      <c r="K24" s="73">
        <f>'importacion Datos'!J24</f>
        <v>0</v>
      </c>
      <c r="L24" s="73">
        <f>'importacion Datos'!K24</f>
        <v>0</v>
      </c>
      <c r="M24" s="73">
        <f>'importacion Datos'!L24</f>
        <v>0</v>
      </c>
      <c r="N24" s="73">
        <f>'importacion Datos'!M24</f>
        <v>0</v>
      </c>
      <c r="O24" s="48">
        <f>SUM(C24:N24)</f>
        <v>41990.4</v>
      </c>
      <c r="P24" s="35"/>
      <c r="Q24" s="67" t="s">
        <v>36</v>
      </c>
      <c r="R24" s="48">
        <v>245054.72</v>
      </c>
      <c r="S24" s="48">
        <v>114350.94</v>
      </c>
      <c r="T24" s="48">
        <v>0</v>
      </c>
      <c r="U24" s="48">
        <v>0</v>
      </c>
      <c r="V24" s="48">
        <v>0</v>
      </c>
      <c r="W24" s="48">
        <v>0</v>
      </c>
      <c r="X24" s="48">
        <f t="shared" si="0"/>
        <v>41990.4</v>
      </c>
    </row>
    <row r="25" spans="2:24" ht="12.75">
      <c r="B25" s="23" t="s">
        <v>37</v>
      </c>
      <c r="C25" s="74">
        <f>'importacion Datos'!B25</f>
        <v>804886</v>
      </c>
      <c r="D25" s="74">
        <f>'importacion Datos'!C25</f>
        <v>780545</v>
      </c>
      <c r="E25" s="74">
        <f>'importacion Datos'!D25</f>
        <v>833518.08</v>
      </c>
      <c r="F25" s="74">
        <f>'importacion Datos'!E25</f>
        <v>0</v>
      </c>
      <c r="G25" s="74">
        <f>'importacion Datos'!F25</f>
        <v>0</v>
      </c>
      <c r="H25" s="74">
        <f>'importacion Datos'!G25</f>
        <v>0</v>
      </c>
      <c r="I25" s="74">
        <f>'importacion Datos'!H25</f>
        <v>0</v>
      </c>
      <c r="J25" s="74">
        <f>'importacion Datos'!I25</f>
        <v>0</v>
      </c>
      <c r="K25" s="74">
        <f>'importacion Datos'!J25</f>
        <v>0</v>
      </c>
      <c r="L25" s="74">
        <f>'importacion Datos'!K25</f>
        <v>0</v>
      </c>
      <c r="M25" s="74">
        <f>'importacion Datos'!L25</f>
        <v>0</v>
      </c>
      <c r="N25" s="74">
        <f>'importacion Datos'!M25</f>
        <v>0</v>
      </c>
      <c r="O25" s="69">
        <f>SUM(C25:N25)</f>
        <v>2418949.08</v>
      </c>
      <c r="P25" s="35"/>
      <c r="Q25" s="70" t="s">
        <v>37</v>
      </c>
      <c r="R25" s="69">
        <v>7730623.017000001</v>
      </c>
      <c r="S25" s="69">
        <v>7975306.431360122</v>
      </c>
      <c r="T25" s="69">
        <v>7707238.6</v>
      </c>
      <c r="U25" s="69">
        <v>5389868</v>
      </c>
      <c r="V25" s="69">
        <v>8339577.640000001</v>
      </c>
      <c r="W25" s="69">
        <v>9307218.48</v>
      </c>
      <c r="X25" s="69">
        <f t="shared" si="0"/>
        <v>2418949.08</v>
      </c>
    </row>
    <row r="26" spans="2:23" ht="12.75">
      <c r="B26" s="26" t="s">
        <v>38</v>
      </c>
      <c r="C26" s="71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5" t="s">
        <v>0</v>
      </c>
      <c r="P26" s="56"/>
      <c r="Q26" s="26" t="s">
        <v>38</v>
      </c>
      <c r="S26" s="65" t="s">
        <v>0</v>
      </c>
      <c r="T26" s="56" t="s">
        <v>0</v>
      </c>
      <c r="U26" s="56"/>
      <c r="V26" s="56"/>
      <c r="W26" s="56"/>
    </row>
    <row r="27" spans="2:24" ht="12.75">
      <c r="B27" s="32" t="s">
        <v>39</v>
      </c>
      <c r="C27" s="75">
        <v>40</v>
      </c>
      <c r="D27" s="75">
        <v>40</v>
      </c>
      <c r="E27" s="75">
        <v>40</v>
      </c>
      <c r="F27" s="75">
        <v>40</v>
      </c>
      <c r="G27" s="75">
        <f>'importacion Datos'!F27</f>
        <v>0</v>
      </c>
      <c r="H27" s="75">
        <f>'importacion Datos'!G27</f>
        <v>0</v>
      </c>
      <c r="I27" s="75">
        <f>'importacion Datos'!H27</f>
        <v>0</v>
      </c>
      <c r="J27" s="75">
        <f>'importacion Datos'!I27</f>
        <v>0</v>
      </c>
      <c r="K27" s="75">
        <f>'importacion Datos'!J27</f>
        <v>0</v>
      </c>
      <c r="L27" s="75">
        <f>'importacion Datos'!K27</f>
        <v>0</v>
      </c>
      <c r="M27" s="75">
        <f>'importacion Datos'!L27</f>
        <v>0</v>
      </c>
      <c r="N27" s="75">
        <f>'importacion Datos'!M27</f>
        <v>0</v>
      </c>
      <c r="O27" s="76">
        <f aca="true" t="shared" si="1" ref="O27:O33">SUM(C27:N27)</f>
        <v>160</v>
      </c>
      <c r="P27" s="56"/>
      <c r="Q27" s="66" t="s">
        <v>39</v>
      </c>
      <c r="R27" s="76">
        <v>8</v>
      </c>
      <c r="S27" s="76">
        <v>108</v>
      </c>
      <c r="T27" s="76">
        <v>101</v>
      </c>
      <c r="U27" s="76">
        <v>108</v>
      </c>
      <c r="V27" s="76">
        <v>137</v>
      </c>
      <c r="W27" s="76">
        <v>143</v>
      </c>
      <c r="X27" s="76">
        <f t="shared" si="0"/>
        <v>160</v>
      </c>
    </row>
    <row r="28" spans="2:24" ht="12.75">
      <c r="B28" s="19" t="s">
        <v>40</v>
      </c>
      <c r="C28" s="77">
        <f>'importacion Datos'!B28</f>
        <v>0</v>
      </c>
      <c r="D28" s="77">
        <v>40</v>
      </c>
      <c r="E28" s="77">
        <v>40</v>
      </c>
      <c r="F28" s="77">
        <v>56</v>
      </c>
      <c r="G28" s="77">
        <f>'importacion Datos'!F28</f>
        <v>0</v>
      </c>
      <c r="H28" s="77">
        <f>'importacion Datos'!G28</f>
        <v>0</v>
      </c>
      <c r="I28" s="77">
        <f>'importacion Datos'!H28</f>
        <v>0</v>
      </c>
      <c r="J28" s="77">
        <f>'importacion Datos'!I28</f>
        <v>0</v>
      </c>
      <c r="K28" s="77">
        <f>'importacion Datos'!J28</f>
        <v>0</v>
      </c>
      <c r="L28" s="77">
        <f>'importacion Datos'!K28</f>
        <v>0</v>
      </c>
      <c r="M28" s="77">
        <f>'importacion Datos'!L28</f>
        <v>0</v>
      </c>
      <c r="N28" s="77">
        <f>'importacion Datos'!M28</f>
        <v>0</v>
      </c>
      <c r="O28" s="78">
        <f t="shared" si="1"/>
        <v>136</v>
      </c>
      <c r="P28" s="56"/>
      <c r="Q28" s="67" t="s">
        <v>40</v>
      </c>
      <c r="R28" s="78">
        <v>5</v>
      </c>
      <c r="S28" s="78">
        <v>100</v>
      </c>
      <c r="T28" s="78">
        <v>84</v>
      </c>
      <c r="U28" s="78">
        <v>107</v>
      </c>
      <c r="V28" s="78">
        <v>117</v>
      </c>
      <c r="W28" s="78">
        <v>127</v>
      </c>
      <c r="X28" s="78">
        <f t="shared" si="0"/>
        <v>136</v>
      </c>
    </row>
    <row r="29" spans="2:24" ht="12.75">
      <c r="B29" s="19" t="s">
        <v>41</v>
      </c>
      <c r="C29" s="77">
        <f>'importacion Datos'!B29</f>
        <v>0</v>
      </c>
      <c r="D29" s="77">
        <v>38</v>
      </c>
      <c r="E29" s="77">
        <v>36</v>
      </c>
      <c r="F29" s="77">
        <v>56</v>
      </c>
      <c r="G29" s="77">
        <f>'importacion Datos'!F29</f>
        <v>0</v>
      </c>
      <c r="H29" s="77">
        <f>'importacion Datos'!G29</f>
        <v>0</v>
      </c>
      <c r="I29" s="77">
        <f>'importacion Datos'!H29</f>
        <v>0</v>
      </c>
      <c r="J29" s="77">
        <f>'importacion Datos'!I29</f>
        <v>0</v>
      </c>
      <c r="K29" s="77">
        <f>'importacion Datos'!J29</f>
        <v>0</v>
      </c>
      <c r="L29" s="77">
        <f>'importacion Datos'!K29</f>
        <v>0</v>
      </c>
      <c r="M29" s="77">
        <f>'importacion Datos'!L29</f>
        <v>0</v>
      </c>
      <c r="N29" s="77">
        <f>'importacion Datos'!M29</f>
        <v>0</v>
      </c>
      <c r="O29" s="78">
        <f t="shared" si="1"/>
        <v>130</v>
      </c>
      <c r="P29" s="56"/>
      <c r="Q29" s="67" t="s">
        <v>41</v>
      </c>
      <c r="R29" s="78">
        <v>4</v>
      </c>
      <c r="S29" s="78">
        <v>52</v>
      </c>
      <c r="T29" s="78">
        <v>47</v>
      </c>
      <c r="U29" s="78">
        <v>66</v>
      </c>
      <c r="V29" s="78">
        <v>86</v>
      </c>
      <c r="W29" s="78">
        <v>76</v>
      </c>
      <c r="X29" s="78">
        <f t="shared" si="0"/>
        <v>130</v>
      </c>
    </row>
    <row r="30" spans="2:24" ht="12.75">
      <c r="B30" s="19" t="s">
        <v>42</v>
      </c>
      <c r="C30" s="77">
        <f>'importacion Datos'!B30</f>
        <v>0</v>
      </c>
      <c r="D30" s="77">
        <f>'importacion Datos'!C30</f>
        <v>0</v>
      </c>
      <c r="E30" s="77">
        <f>'importacion Datos'!D30</f>
        <v>0</v>
      </c>
      <c r="F30" s="77">
        <f>'importacion Datos'!E30</f>
        <v>0</v>
      </c>
      <c r="G30" s="77">
        <f>'importacion Datos'!F30</f>
        <v>0</v>
      </c>
      <c r="H30" s="77">
        <f>'importacion Datos'!G30</f>
        <v>0</v>
      </c>
      <c r="I30" s="77">
        <f>'importacion Datos'!H30</f>
        <v>0</v>
      </c>
      <c r="J30" s="77">
        <f>'importacion Datos'!I30</f>
        <v>0</v>
      </c>
      <c r="K30" s="77">
        <f>'importacion Datos'!J30</f>
        <v>0</v>
      </c>
      <c r="L30" s="77">
        <f>'importacion Datos'!K30</f>
        <v>0</v>
      </c>
      <c r="M30" s="77">
        <f>'importacion Datos'!L30</f>
        <v>0</v>
      </c>
      <c r="N30" s="77">
        <f>'importacion Datos'!M30</f>
        <v>0</v>
      </c>
      <c r="O30" s="78">
        <f t="shared" si="1"/>
        <v>0</v>
      </c>
      <c r="P30" s="56"/>
      <c r="Q30" s="67" t="s">
        <v>42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f t="shared" si="0"/>
        <v>0</v>
      </c>
    </row>
    <row r="31" spans="2:24" ht="12.75">
      <c r="B31" s="19" t="s">
        <v>43</v>
      </c>
      <c r="C31" s="77">
        <f>'importacion Datos'!B31</f>
        <v>0</v>
      </c>
      <c r="D31" s="77">
        <f>'importacion Datos'!C31</f>
        <v>0</v>
      </c>
      <c r="E31" s="77">
        <f>'importacion Datos'!D31</f>
        <v>0</v>
      </c>
      <c r="F31" s="77">
        <f>'importacion Datos'!E31</f>
        <v>0</v>
      </c>
      <c r="G31" s="77">
        <f>'importacion Datos'!F31</f>
        <v>0</v>
      </c>
      <c r="H31" s="77">
        <f>'importacion Datos'!G31</f>
        <v>0</v>
      </c>
      <c r="I31" s="77">
        <f>'importacion Datos'!H31</f>
        <v>0</v>
      </c>
      <c r="J31" s="77">
        <f>'importacion Datos'!I31</f>
        <v>0</v>
      </c>
      <c r="K31" s="77">
        <f>'importacion Datos'!J31</f>
        <v>0</v>
      </c>
      <c r="L31" s="77">
        <f>'importacion Datos'!K31</f>
        <v>0</v>
      </c>
      <c r="M31" s="77">
        <f>'importacion Datos'!L31</f>
        <v>0</v>
      </c>
      <c r="N31" s="77">
        <f>'importacion Datos'!M31</f>
        <v>0</v>
      </c>
      <c r="O31" s="78">
        <f t="shared" si="1"/>
        <v>0</v>
      </c>
      <c r="P31" s="56"/>
      <c r="Q31" s="67" t="s">
        <v>43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f t="shared" si="0"/>
        <v>0</v>
      </c>
    </row>
    <row r="32" spans="2:24" ht="12.75">
      <c r="B32" s="19" t="s">
        <v>44</v>
      </c>
      <c r="C32" s="77">
        <f>'importacion Datos'!B32</f>
        <v>0</v>
      </c>
      <c r="D32" s="77">
        <f>'importacion Datos'!C32</f>
        <v>0</v>
      </c>
      <c r="E32" s="77">
        <f>'importacion Datos'!D32</f>
        <v>0</v>
      </c>
      <c r="F32" s="77">
        <f>'importacion Datos'!E32</f>
        <v>0</v>
      </c>
      <c r="G32" s="77">
        <f>'importacion Datos'!F32</f>
        <v>0</v>
      </c>
      <c r="H32" s="77">
        <f>'importacion Datos'!G32</f>
        <v>0</v>
      </c>
      <c r="I32" s="77">
        <f>'importacion Datos'!H32</f>
        <v>0</v>
      </c>
      <c r="J32" s="77">
        <f>'importacion Datos'!I32</f>
        <v>0</v>
      </c>
      <c r="K32" s="77">
        <f>'importacion Datos'!J32</f>
        <v>0</v>
      </c>
      <c r="L32" s="77">
        <f>'importacion Datos'!K32</f>
        <v>0</v>
      </c>
      <c r="M32" s="77">
        <f>'importacion Datos'!L32</f>
        <v>0</v>
      </c>
      <c r="N32" s="77">
        <f>'importacion Datos'!M32</f>
        <v>0</v>
      </c>
      <c r="O32" s="78">
        <f t="shared" si="1"/>
        <v>0</v>
      </c>
      <c r="P32" s="56"/>
      <c r="Q32" s="67" t="s">
        <v>44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f t="shared" si="0"/>
        <v>0</v>
      </c>
    </row>
    <row r="33" spans="2:24" ht="12.75">
      <c r="B33" s="23" t="s">
        <v>45</v>
      </c>
      <c r="C33" s="79">
        <f>'importacion Datos'!B33</f>
        <v>0</v>
      </c>
      <c r="D33" s="79">
        <f>'importacion Datos'!C33</f>
        <v>0</v>
      </c>
      <c r="E33" s="79">
        <f>'importacion Datos'!D33</f>
        <v>0</v>
      </c>
      <c r="F33" s="79">
        <f>'importacion Datos'!E33</f>
        <v>0</v>
      </c>
      <c r="G33" s="79">
        <f>'importacion Datos'!F33</f>
        <v>0</v>
      </c>
      <c r="H33" s="79">
        <f>'importacion Datos'!G33</f>
        <v>0</v>
      </c>
      <c r="I33" s="79">
        <f>'importacion Datos'!H33</f>
        <v>0</v>
      </c>
      <c r="J33" s="79">
        <f>'importacion Datos'!I33</f>
        <v>0</v>
      </c>
      <c r="K33" s="79">
        <f>'importacion Datos'!J33</f>
        <v>0</v>
      </c>
      <c r="L33" s="79">
        <f>'importacion Datos'!K33</f>
        <v>0</v>
      </c>
      <c r="M33" s="79">
        <f>'importacion Datos'!L33</f>
        <v>0</v>
      </c>
      <c r="N33" s="79">
        <f>'importacion Datos'!M33</f>
        <v>0</v>
      </c>
      <c r="O33" s="55">
        <f t="shared" si="1"/>
        <v>0</v>
      </c>
      <c r="P33" s="56"/>
      <c r="Q33" s="70" t="s">
        <v>45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f t="shared" si="0"/>
        <v>0</v>
      </c>
    </row>
    <row r="34" spans="2:23" ht="12.75">
      <c r="B34" s="26" t="s">
        <v>46</v>
      </c>
      <c r="C34" s="71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5" t="s">
        <v>0</v>
      </c>
      <c r="P34" s="56"/>
      <c r="Q34" s="26" t="s">
        <v>46</v>
      </c>
      <c r="S34" s="65" t="s">
        <v>0</v>
      </c>
      <c r="T34" s="56" t="s">
        <v>0</v>
      </c>
      <c r="U34" s="56"/>
      <c r="V34" s="56"/>
      <c r="W34" s="56"/>
    </row>
    <row r="35" spans="2:24" ht="12.75">
      <c r="B35" s="32" t="s">
        <v>47</v>
      </c>
      <c r="C35" s="33">
        <f>'importacion Datos'!B35</f>
        <v>215</v>
      </c>
      <c r="D35" s="72">
        <f>'importacion Datos'!C35</f>
        <v>215</v>
      </c>
      <c r="E35" s="72">
        <f>'importacion Datos'!D35</f>
        <v>215</v>
      </c>
      <c r="F35" s="72">
        <f>'importacion Datos'!E35</f>
        <v>215</v>
      </c>
      <c r="G35" s="72">
        <f>'importacion Datos'!F35</f>
        <v>0</v>
      </c>
      <c r="H35" s="72">
        <f>'importacion Datos'!G35</f>
        <v>0</v>
      </c>
      <c r="I35" s="72">
        <f>'importacion Datos'!H35</f>
        <v>0</v>
      </c>
      <c r="J35" s="72">
        <f>'importacion Datos'!I35</f>
        <v>0</v>
      </c>
      <c r="K35" s="72">
        <f>'importacion Datos'!J35</f>
        <v>0</v>
      </c>
      <c r="L35" s="72">
        <f>'importacion Datos'!K35</f>
        <v>0</v>
      </c>
      <c r="M35" s="72">
        <f>'importacion Datos'!L35</f>
        <v>0</v>
      </c>
      <c r="N35" s="72">
        <f>'importacion Datos'!M35</f>
        <v>0</v>
      </c>
      <c r="O35" s="34">
        <f>AVERAGE(C35:N35)</f>
        <v>71.66666666666667</v>
      </c>
      <c r="P35" s="35"/>
      <c r="Q35" s="66" t="s">
        <v>47</v>
      </c>
      <c r="R35" s="34">
        <v>3996</v>
      </c>
      <c r="S35" s="34">
        <v>3599.0833333333335</v>
      </c>
      <c r="T35" s="34">
        <v>3658</v>
      </c>
      <c r="U35" s="34">
        <v>3680.4166666666665</v>
      </c>
      <c r="V35" s="34">
        <v>3827.0833333333335</v>
      </c>
      <c r="W35" s="34">
        <v>2816.3333333333335</v>
      </c>
      <c r="X35" s="34">
        <f t="shared" si="0"/>
        <v>71.66666666666667</v>
      </c>
    </row>
    <row r="36" spans="2:24" ht="12.75">
      <c r="B36" s="19" t="s">
        <v>48</v>
      </c>
      <c r="C36" s="47">
        <f>'importacion Datos'!B36</f>
        <v>8353</v>
      </c>
      <c r="D36" s="73">
        <f>'importacion Datos'!C36</f>
        <v>8353</v>
      </c>
      <c r="E36" s="73">
        <f>'importacion Datos'!D36</f>
        <v>8353</v>
      </c>
      <c r="F36" s="73">
        <f>'importacion Datos'!E36</f>
        <v>8353</v>
      </c>
      <c r="G36" s="73">
        <f>'importacion Datos'!F36</f>
        <v>0</v>
      </c>
      <c r="H36" s="73">
        <f>'importacion Datos'!G36</f>
        <v>0</v>
      </c>
      <c r="I36" s="73">
        <f>'importacion Datos'!H36</f>
        <v>0</v>
      </c>
      <c r="J36" s="73">
        <f>'importacion Datos'!I36</f>
        <v>0</v>
      </c>
      <c r="K36" s="73">
        <f>'importacion Datos'!J36</f>
        <v>0</v>
      </c>
      <c r="L36" s="73">
        <f>'importacion Datos'!K36</f>
        <v>0</v>
      </c>
      <c r="M36" s="73">
        <f>'importacion Datos'!L36</f>
        <v>0</v>
      </c>
      <c r="N36" s="73">
        <f>'importacion Datos'!M36</f>
        <v>0</v>
      </c>
      <c r="O36" s="48">
        <f>AVERAGE(C36:N36)</f>
        <v>2784.3333333333335</v>
      </c>
      <c r="P36" s="35"/>
      <c r="Q36" s="67" t="s">
        <v>48</v>
      </c>
      <c r="R36" s="48">
        <v>5369</v>
      </c>
      <c r="S36" s="48">
        <v>4004.1666666666665</v>
      </c>
      <c r="T36" s="48">
        <v>4074.8333333333335</v>
      </c>
      <c r="U36" s="48">
        <v>4186.166666666667</v>
      </c>
      <c r="V36" s="48">
        <v>4221.5</v>
      </c>
      <c r="W36" s="48">
        <v>3220.25</v>
      </c>
      <c r="X36" s="48">
        <f t="shared" si="0"/>
        <v>2784.3333333333335</v>
      </c>
    </row>
    <row r="37" spans="2:24" ht="12.75">
      <c r="B37" s="19" t="s">
        <v>49</v>
      </c>
      <c r="C37" s="47">
        <f>'importacion Datos'!B37</f>
        <v>2433</v>
      </c>
      <c r="D37" s="73">
        <f>'importacion Datos'!C37</f>
        <v>2433</v>
      </c>
      <c r="E37" s="73">
        <f>'importacion Datos'!D37</f>
        <v>2433</v>
      </c>
      <c r="F37" s="73">
        <f>'importacion Datos'!E37</f>
        <v>2433</v>
      </c>
      <c r="G37" s="73">
        <f>'importacion Datos'!F37</f>
        <v>0</v>
      </c>
      <c r="H37" s="73">
        <f>'importacion Datos'!G37</f>
        <v>0</v>
      </c>
      <c r="I37" s="73">
        <f>'importacion Datos'!H37</f>
        <v>0</v>
      </c>
      <c r="J37" s="73">
        <f>'importacion Datos'!I37</f>
        <v>0</v>
      </c>
      <c r="K37" s="73">
        <f>'importacion Datos'!J37</f>
        <v>0</v>
      </c>
      <c r="L37" s="73">
        <f>'importacion Datos'!K37</f>
        <v>0</v>
      </c>
      <c r="M37" s="73">
        <f>'importacion Datos'!L37</f>
        <v>0</v>
      </c>
      <c r="N37" s="73">
        <f>'importacion Datos'!M37</f>
        <v>0</v>
      </c>
      <c r="O37" s="48">
        <f>AVERAGE(C37:N37)</f>
        <v>811</v>
      </c>
      <c r="P37" s="35"/>
      <c r="Q37" s="67" t="s">
        <v>49</v>
      </c>
      <c r="R37" s="48">
        <v>1893</v>
      </c>
      <c r="S37" s="48">
        <v>2320.5833333333335</v>
      </c>
      <c r="T37" s="48">
        <v>2369</v>
      </c>
      <c r="U37" s="48">
        <v>3030.4166666666665</v>
      </c>
      <c r="V37" s="48">
        <v>2848.8333333333335</v>
      </c>
      <c r="W37" s="48">
        <v>2150.4166666666665</v>
      </c>
      <c r="X37" s="48">
        <f t="shared" si="0"/>
        <v>811</v>
      </c>
    </row>
    <row r="38" spans="2:24" ht="12.75">
      <c r="B38" s="23" t="s">
        <v>50</v>
      </c>
      <c r="C38" s="68">
        <f>'importacion Datos'!B38</f>
        <v>4096</v>
      </c>
      <c r="D38" s="74">
        <f>'importacion Datos'!C38</f>
        <v>4096</v>
      </c>
      <c r="E38" s="74">
        <f>'importacion Datos'!D38</f>
        <v>4096</v>
      </c>
      <c r="F38" s="74">
        <f>'importacion Datos'!E38</f>
        <v>4096</v>
      </c>
      <c r="G38" s="74">
        <f>'importacion Datos'!F38</f>
        <v>0</v>
      </c>
      <c r="H38" s="74">
        <f>'importacion Datos'!G38</f>
        <v>0</v>
      </c>
      <c r="I38" s="74">
        <f>'importacion Datos'!H38</f>
        <v>0</v>
      </c>
      <c r="J38" s="74">
        <f>'importacion Datos'!I38</f>
        <v>0</v>
      </c>
      <c r="K38" s="74">
        <f>'importacion Datos'!J38</f>
        <v>0</v>
      </c>
      <c r="L38" s="74">
        <f>'importacion Datos'!K38</f>
        <v>0</v>
      </c>
      <c r="M38" s="74">
        <f>'importacion Datos'!L38</f>
        <v>0</v>
      </c>
      <c r="N38" s="74">
        <f>'importacion Datos'!M38</f>
        <v>0</v>
      </c>
      <c r="O38" s="69">
        <f>AVERAGE(C38:N38)</f>
        <v>1365.3333333333333</v>
      </c>
      <c r="P38" s="35"/>
      <c r="Q38" s="70" t="s">
        <v>50</v>
      </c>
      <c r="R38" s="69">
        <v>3208</v>
      </c>
      <c r="S38" s="69">
        <v>4655.75</v>
      </c>
      <c r="T38" s="69">
        <v>4894.583333333333</v>
      </c>
      <c r="U38" s="69">
        <v>4645.583333333333</v>
      </c>
      <c r="V38" s="69">
        <v>4633.666666666667</v>
      </c>
      <c r="W38" s="69">
        <v>3669.5</v>
      </c>
      <c r="X38" s="69">
        <f t="shared" si="0"/>
        <v>1365.3333333333333</v>
      </c>
    </row>
    <row r="39" spans="2:23" ht="12.75">
      <c r="B39" s="26" t="s">
        <v>51</v>
      </c>
      <c r="C39" s="7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5" t="s">
        <v>0</v>
      </c>
      <c r="P39" s="56"/>
      <c r="Q39" s="26" t="s">
        <v>51</v>
      </c>
      <c r="S39" s="65" t="s">
        <v>0</v>
      </c>
      <c r="T39" s="56" t="s">
        <v>0</v>
      </c>
      <c r="U39" s="56"/>
      <c r="V39" s="56"/>
      <c r="W39" s="56"/>
    </row>
    <row r="40" spans="2:24" ht="12.75">
      <c r="B40" s="32" t="s">
        <v>52</v>
      </c>
      <c r="C40" s="75">
        <f>'importacion Datos'!B40</f>
        <v>31</v>
      </c>
      <c r="D40" s="75">
        <f>'importacion Datos'!C40</f>
        <v>34</v>
      </c>
      <c r="E40" s="75">
        <f>'importacion Datos'!D40</f>
        <v>34</v>
      </c>
      <c r="F40" s="75">
        <f>'importacion Datos'!E40</f>
        <v>34</v>
      </c>
      <c r="G40" s="75">
        <f>'importacion Datos'!F40</f>
        <v>0</v>
      </c>
      <c r="H40" s="75">
        <f>'importacion Datos'!G40</f>
        <v>0</v>
      </c>
      <c r="I40" s="75">
        <f>'importacion Datos'!H40</f>
        <v>0</v>
      </c>
      <c r="J40" s="75">
        <f>'importacion Datos'!I40</f>
        <v>0</v>
      </c>
      <c r="K40" s="75">
        <f>'importacion Datos'!J40</f>
        <v>0</v>
      </c>
      <c r="L40" s="75">
        <f>'importacion Datos'!K40</f>
        <v>0</v>
      </c>
      <c r="M40" s="75">
        <f>'importacion Datos'!L40</f>
        <v>0</v>
      </c>
      <c r="N40" s="75">
        <f>'importacion Datos'!M40</f>
        <v>0</v>
      </c>
      <c r="O40" s="80">
        <f>N40</f>
        <v>0</v>
      </c>
      <c r="P40" s="81"/>
      <c r="Q40" s="66" t="s">
        <v>52</v>
      </c>
      <c r="R40" s="80">
        <v>47</v>
      </c>
      <c r="S40" s="80">
        <v>32</v>
      </c>
      <c r="T40" s="80">
        <v>33</v>
      </c>
      <c r="U40" s="80">
        <v>33</v>
      </c>
      <c r="V40" s="80">
        <v>31</v>
      </c>
      <c r="W40" s="80">
        <v>31</v>
      </c>
      <c r="X40" s="80">
        <f t="shared" si="0"/>
        <v>0</v>
      </c>
    </row>
    <row r="41" spans="2:24" ht="12.75">
      <c r="B41" s="19" t="s">
        <v>53</v>
      </c>
      <c r="C41" s="77">
        <f>'importacion Datos'!B41</f>
        <v>0</v>
      </c>
      <c r="D41" s="77">
        <f>'importacion Datos'!C41</f>
        <v>0</v>
      </c>
      <c r="E41" s="77">
        <f>'importacion Datos'!D41</f>
        <v>0</v>
      </c>
      <c r="F41" s="77">
        <f>'importacion Datos'!E41</f>
        <v>0</v>
      </c>
      <c r="G41" s="77">
        <f>'importacion Datos'!F41</f>
        <v>0</v>
      </c>
      <c r="H41" s="77">
        <f>'importacion Datos'!G41</f>
        <v>0</v>
      </c>
      <c r="I41" s="77">
        <f>'importacion Datos'!H41</f>
        <v>0</v>
      </c>
      <c r="J41" s="77">
        <f>'importacion Datos'!I41</f>
        <v>0</v>
      </c>
      <c r="K41" s="77">
        <f>'importacion Datos'!J41</f>
        <v>0</v>
      </c>
      <c r="L41" s="77">
        <f>'importacion Datos'!K41</f>
        <v>0</v>
      </c>
      <c r="M41" s="77">
        <f>'importacion Datos'!L41</f>
        <v>0</v>
      </c>
      <c r="N41" s="77">
        <f>'importacion Datos'!M41</f>
        <v>0</v>
      </c>
      <c r="O41" s="82">
        <f>N41</f>
        <v>0</v>
      </c>
      <c r="P41" s="81"/>
      <c r="Q41" s="67" t="s">
        <v>53</v>
      </c>
      <c r="R41" s="82">
        <v>0</v>
      </c>
      <c r="S41" s="82">
        <v>0</v>
      </c>
      <c r="T41" s="82">
        <v>0</v>
      </c>
      <c r="U41" s="82">
        <v>0</v>
      </c>
      <c r="V41" s="82">
        <v>0</v>
      </c>
      <c r="W41" s="82">
        <v>0</v>
      </c>
      <c r="X41" s="82">
        <f t="shared" si="0"/>
        <v>0</v>
      </c>
    </row>
    <row r="42" spans="2:24" ht="12.75">
      <c r="B42" s="23" t="s">
        <v>54</v>
      </c>
      <c r="C42" s="79">
        <f>'importacion Datos'!B42</f>
        <v>22</v>
      </c>
      <c r="D42" s="79">
        <f>'importacion Datos'!C42</f>
        <v>20</v>
      </c>
      <c r="E42" s="79">
        <f>'importacion Datos'!D42</f>
        <v>20</v>
      </c>
      <c r="F42" s="79">
        <f>'importacion Datos'!E42</f>
        <v>20</v>
      </c>
      <c r="G42" s="79">
        <f>'importacion Datos'!F42</f>
        <v>0</v>
      </c>
      <c r="H42" s="79">
        <f>'importacion Datos'!G42</f>
        <v>0</v>
      </c>
      <c r="I42" s="79">
        <f>'importacion Datos'!H42</f>
        <v>0</v>
      </c>
      <c r="J42" s="79">
        <f>'importacion Datos'!I42</f>
        <v>0</v>
      </c>
      <c r="K42" s="79">
        <f>'importacion Datos'!J42</f>
        <v>0</v>
      </c>
      <c r="L42" s="79">
        <f>'importacion Datos'!K42</f>
        <v>0</v>
      </c>
      <c r="M42" s="79">
        <f>'importacion Datos'!L42</f>
        <v>0</v>
      </c>
      <c r="N42" s="79">
        <f>'importacion Datos'!M42</f>
        <v>0</v>
      </c>
      <c r="O42" s="83">
        <f>N42</f>
        <v>0</v>
      </c>
      <c r="P42" s="81"/>
      <c r="Q42" s="70" t="s">
        <v>54</v>
      </c>
      <c r="R42" s="83">
        <v>7</v>
      </c>
      <c r="S42" s="83">
        <v>17</v>
      </c>
      <c r="T42" s="83">
        <v>17</v>
      </c>
      <c r="U42" s="83">
        <v>17</v>
      </c>
      <c r="V42" s="83">
        <v>20</v>
      </c>
      <c r="W42" s="83">
        <v>22</v>
      </c>
      <c r="X42" s="83">
        <f t="shared" si="0"/>
        <v>0</v>
      </c>
    </row>
    <row r="43" spans="2:24" ht="12.75">
      <c r="B43" s="84" t="s">
        <v>55</v>
      </c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 t="s">
        <v>0</v>
      </c>
      <c r="P43" s="81"/>
      <c r="Q43" s="84" t="s">
        <v>55</v>
      </c>
      <c r="R43" s="87"/>
      <c r="S43" s="87" t="s">
        <v>0</v>
      </c>
      <c r="T43" s="87" t="s">
        <v>0</v>
      </c>
      <c r="U43" s="87"/>
      <c r="V43" s="87"/>
      <c r="W43" s="87"/>
      <c r="X43" s="87"/>
    </row>
    <row r="44" spans="2:24" ht="12.75">
      <c r="B44" s="88" t="s">
        <v>56</v>
      </c>
      <c r="C44" s="89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1" t="s">
        <v>0</v>
      </c>
      <c r="P44" s="81"/>
      <c r="Q44" s="88" t="s">
        <v>56</v>
      </c>
      <c r="R44" s="91"/>
      <c r="S44" s="92" t="s">
        <v>0</v>
      </c>
      <c r="T44" s="92" t="s">
        <v>0</v>
      </c>
      <c r="U44" s="92"/>
      <c r="V44" s="92"/>
      <c r="W44" s="92"/>
      <c r="X44" s="91"/>
    </row>
    <row r="45" spans="2:24" ht="12.75">
      <c r="B45" s="32" t="s">
        <v>57</v>
      </c>
      <c r="C45" s="93">
        <f>'importacion Datos'!B45</f>
        <v>272312.48</v>
      </c>
      <c r="D45" s="94">
        <f>'importacion Datos'!C45</f>
        <v>266535.42</v>
      </c>
      <c r="E45" s="94">
        <f>'importacion Datos'!D45</f>
        <v>278268.75</v>
      </c>
      <c r="F45" s="94">
        <f>'importacion Datos'!E45</f>
        <v>276268.75</v>
      </c>
      <c r="G45" s="94">
        <f>'importacion Datos'!F45</f>
        <v>0</v>
      </c>
      <c r="H45" s="94">
        <f>'importacion Datos'!G45</f>
        <v>0</v>
      </c>
      <c r="I45" s="94">
        <f>'importacion Datos'!H45</f>
        <v>0</v>
      </c>
      <c r="J45" s="94">
        <f>'importacion Datos'!I45</f>
        <v>0</v>
      </c>
      <c r="K45" s="94">
        <f>'importacion Datos'!J45</f>
        <v>0</v>
      </c>
      <c r="L45" s="94">
        <f>'importacion Datos'!K45</f>
        <v>0</v>
      </c>
      <c r="M45" s="94">
        <f>'importacion Datos'!L45</f>
        <v>0</v>
      </c>
      <c r="N45" s="94">
        <f>'importacion Datos'!M45</f>
        <v>0</v>
      </c>
      <c r="O45" s="95">
        <f aca="true" t="shared" si="2" ref="O45:O60">SUM(C45:N45)</f>
        <v>1093385.4</v>
      </c>
      <c r="P45" s="53"/>
      <c r="Q45" s="66" t="s">
        <v>57</v>
      </c>
      <c r="R45" s="96">
        <v>2410065.14</v>
      </c>
      <c r="S45" s="97">
        <v>3038583.8</v>
      </c>
      <c r="T45" s="97">
        <v>3243763.26</v>
      </c>
      <c r="U45" s="97">
        <v>3041363.85</v>
      </c>
      <c r="V45" s="97">
        <v>3461374.7099999995</v>
      </c>
      <c r="W45" s="97">
        <v>3478252.73</v>
      </c>
      <c r="X45" s="96">
        <f aca="true" t="shared" si="3" ref="X45:X88">O45</f>
        <v>1093385.4</v>
      </c>
    </row>
    <row r="46" spans="2:24" ht="12.75">
      <c r="B46" s="19" t="s">
        <v>58</v>
      </c>
      <c r="C46" s="98">
        <f>'importacion Datos'!B46</f>
        <v>36870.49</v>
      </c>
      <c r="D46" s="99">
        <f>'importacion Datos'!C46</f>
        <v>33003.63</v>
      </c>
      <c r="E46" s="99">
        <f>'importacion Datos'!D46</f>
        <v>30650.94</v>
      </c>
      <c r="F46" s="99">
        <f>'importacion Datos'!E46</f>
        <v>33581.58</v>
      </c>
      <c r="G46" s="99">
        <f>'importacion Datos'!F46</f>
        <v>0</v>
      </c>
      <c r="H46" s="99">
        <f>'importacion Datos'!G46</f>
        <v>0</v>
      </c>
      <c r="I46" s="99">
        <f>'importacion Datos'!H46</f>
        <v>0</v>
      </c>
      <c r="J46" s="99">
        <f>'importacion Datos'!I46</f>
        <v>0</v>
      </c>
      <c r="K46" s="99">
        <f>'importacion Datos'!J46</f>
        <v>0</v>
      </c>
      <c r="L46" s="99">
        <f>'importacion Datos'!K46</f>
        <v>0</v>
      </c>
      <c r="M46" s="99">
        <f>'importacion Datos'!L46</f>
        <v>0</v>
      </c>
      <c r="N46" s="99">
        <f>'importacion Datos'!M46</f>
        <v>0</v>
      </c>
      <c r="O46" s="52">
        <f t="shared" si="2"/>
        <v>134106.63999999998</v>
      </c>
      <c r="P46" s="53"/>
      <c r="Q46" s="67" t="s">
        <v>58</v>
      </c>
      <c r="R46" s="96">
        <v>2131338.6</v>
      </c>
      <c r="S46" s="97">
        <v>1080</v>
      </c>
      <c r="T46" s="97">
        <v>252881.78</v>
      </c>
      <c r="U46" s="97">
        <v>533060.32</v>
      </c>
      <c r="V46" s="97">
        <v>910068.98</v>
      </c>
      <c r="W46" s="97">
        <v>501672.45</v>
      </c>
      <c r="X46" s="96">
        <f t="shared" si="3"/>
        <v>134106.63999999998</v>
      </c>
    </row>
    <row r="47" spans="2:24" ht="12.75">
      <c r="B47" s="19" t="s">
        <v>59</v>
      </c>
      <c r="C47" s="100">
        <f>'importacion Datos'!B47</f>
        <v>0</v>
      </c>
      <c r="D47" s="99">
        <f>'importacion Datos'!C47</f>
        <v>71103</v>
      </c>
      <c r="E47" s="99">
        <f>'importacion Datos'!D47</f>
        <v>137862</v>
      </c>
      <c r="F47" s="99">
        <f>'importacion Datos'!E47</f>
        <v>0</v>
      </c>
      <c r="G47" s="99">
        <f>'importacion Datos'!F47</f>
        <v>0</v>
      </c>
      <c r="H47" s="99">
        <f>'importacion Datos'!G47</f>
        <v>0</v>
      </c>
      <c r="I47" s="99">
        <f>'importacion Datos'!H47</f>
        <v>0</v>
      </c>
      <c r="J47" s="99">
        <f>'importacion Datos'!I47</f>
        <v>0</v>
      </c>
      <c r="K47" s="99">
        <f>'importacion Datos'!J47</f>
        <v>0</v>
      </c>
      <c r="L47" s="99">
        <f>'importacion Datos'!K47</f>
        <v>0</v>
      </c>
      <c r="M47" s="99">
        <f>'importacion Datos'!L47</f>
        <v>0</v>
      </c>
      <c r="N47" s="99">
        <f>'importacion Datos'!M47</f>
        <v>0</v>
      </c>
      <c r="O47" s="52">
        <f t="shared" si="2"/>
        <v>208965</v>
      </c>
      <c r="P47" s="53"/>
      <c r="Q47" s="67" t="s">
        <v>59</v>
      </c>
      <c r="R47" s="96">
        <v>897655.8</v>
      </c>
      <c r="S47" s="97">
        <v>835033</v>
      </c>
      <c r="T47" s="97">
        <v>897504</v>
      </c>
      <c r="U47" s="97">
        <v>937177.4</v>
      </c>
      <c r="V47" s="97">
        <v>826695.92</v>
      </c>
      <c r="W47" s="97">
        <v>456913.86999999994</v>
      </c>
      <c r="X47" s="96">
        <f t="shared" si="3"/>
        <v>208965</v>
      </c>
    </row>
    <row r="48" spans="2:24" ht="12.75">
      <c r="B48" s="19" t="s">
        <v>60</v>
      </c>
      <c r="C48" s="99">
        <f>'importacion Datos'!B48</f>
        <v>10493</v>
      </c>
      <c r="D48" s="99">
        <f>'importacion Datos'!C48</f>
        <v>169844.48</v>
      </c>
      <c r="E48" s="99">
        <f>'importacion Datos'!D48</f>
        <v>569592.28</v>
      </c>
      <c r="F48" s="99">
        <f>'importacion Datos'!E48</f>
        <v>59</v>
      </c>
      <c r="G48" s="99">
        <f>'importacion Datos'!F48</f>
        <v>0</v>
      </c>
      <c r="H48" s="99">
        <f>'importacion Datos'!G48</f>
        <v>0</v>
      </c>
      <c r="I48" s="99">
        <f>'importacion Datos'!H48</f>
        <v>0</v>
      </c>
      <c r="J48" s="99">
        <f>'importacion Datos'!I48</f>
        <v>0</v>
      </c>
      <c r="K48" s="99">
        <f>'importacion Datos'!J48</f>
        <v>0</v>
      </c>
      <c r="L48" s="99">
        <f>'importacion Datos'!K48</f>
        <v>0</v>
      </c>
      <c r="M48" s="99">
        <f>'importacion Datos'!L48</f>
        <v>0</v>
      </c>
      <c r="N48" s="99">
        <f>'importacion Datos'!M48</f>
        <v>0</v>
      </c>
      <c r="O48" s="52">
        <f t="shared" si="2"/>
        <v>749988.76</v>
      </c>
      <c r="P48" s="53"/>
      <c r="Q48" s="67" t="s">
        <v>60</v>
      </c>
      <c r="R48" s="96">
        <v>2062824.07</v>
      </c>
      <c r="S48" s="97">
        <v>1807058.5399999998</v>
      </c>
      <c r="T48" s="97">
        <v>4267605.89</v>
      </c>
      <c r="U48" s="97">
        <v>1566273.45</v>
      </c>
      <c r="V48" s="97">
        <v>922828.06</v>
      </c>
      <c r="W48" s="97">
        <v>642334.53</v>
      </c>
      <c r="X48" s="96">
        <f t="shared" si="3"/>
        <v>749988.76</v>
      </c>
    </row>
    <row r="49" spans="2:24" ht="12.75">
      <c r="B49" s="23" t="s">
        <v>61</v>
      </c>
      <c r="C49" s="101">
        <f>'importacion Datos'!B49</f>
        <v>319675.97</v>
      </c>
      <c r="D49" s="101">
        <f>'importacion Datos'!C49</f>
        <v>540486.53</v>
      </c>
      <c r="E49" s="101">
        <f>'importacion Datos'!D49</f>
        <v>1016373.97</v>
      </c>
      <c r="F49" s="101">
        <f>'importacion Datos'!E49</f>
        <v>309909.33</v>
      </c>
      <c r="G49" s="101">
        <f>'importacion Datos'!F49</f>
        <v>0</v>
      </c>
      <c r="H49" s="101">
        <f>'importacion Datos'!G49</f>
        <v>0</v>
      </c>
      <c r="I49" s="101">
        <f>'importacion Datos'!H49</f>
        <v>0</v>
      </c>
      <c r="J49" s="101">
        <f>'importacion Datos'!I49</f>
        <v>0</v>
      </c>
      <c r="K49" s="101">
        <f>'importacion Datos'!J49</f>
        <v>0</v>
      </c>
      <c r="L49" s="101">
        <f>'importacion Datos'!K49</f>
        <v>0</v>
      </c>
      <c r="M49" s="101">
        <f>'importacion Datos'!L49</f>
        <v>0</v>
      </c>
      <c r="N49" s="101">
        <f>'importacion Datos'!M49</f>
        <v>0</v>
      </c>
      <c r="O49" s="102">
        <f>SUM(O45:O48)</f>
        <v>2186445.8</v>
      </c>
      <c r="P49" s="53"/>
      <c r="Q49" s="70" t="s">
        <v>61</v>
      </c>
      <c r="R49" s="103">
        <v>7501883.61</v>
      </c>
      <c r="S49" s="104">
        <v>5681755.34</v>
      </c>
      <c r="T49" s="104">
        <v>8661754.93</v>
      </c>
      <c r="U49" s="104">
        <v>6077875.0200000005</v>
      </c>
      <c r="V49" s="104">
        <v>6120967.67</v>
      </c>
      <c r="W49" s="104">
        <v>5079173.58</v>
      </c>
      <c r="X49" s="103">
        <f t="shared" si="3"/>
        <v>2186445.8</v>
      </c>
    </row>
    <row r="50" spans="2:24" ht="12.75">
      <c r="B50" s="26" t="s">
        <v>62</v>
      </c>
      <c r="C50" s="105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7" t="s">
        <v>0</v>
      </c>
      <c r="P50" s="53"/>
      <c r="Q50" s="26" t="s">
        <v>62</v>
      </c>
      <c r="S50" s="107" t="s">
        <v>0</v>
      </c>
      <c r="T50" s="107" t="s">
        <v>0</v>
      </c>
      <c r="U50" s="107"/>
      <c r="V50" s="107"/>
      <c r="W50" s="107"/>
      <c r="X50" s="107"/>
    </row>
    <row r="51" spans="2:24" ht="12.75">
      <c r="B51" s="32" t="s">
        <v>63</v>
      </c>
      <c r="C51" s="108">
        <f>'importacion Datos'!B51</f>
        <v>0</v>
      </c>
      <c r="D51" s="108">
        <f>'importacion Datos'!C51</f>
        <v>0</v>
      </c>
      <c r="E51" s="108">
        <f>'importacion Datos'!D51</f>
        <v>0</v>
      </c>
      <c r="F51" s="108">
        <f>'importacion Datos'!E51</f>
        <v>0</v>
      </c>
      <c r="G51" s="108">
        <f>'importacion Datos'!F51</f>
        <v>0</v>
      </c>
      <c r="H51" s="108">
        <f>'importacion Datos'!G51</f>
        <v>0</v>
      </c>
      <c r="I51" s="108">
        <f>'importacion Datos'!H51</f>
        <v>0</v>
      </c>
      <c r="J51" s="108">
        <f>'importacion Datos'!I51</f>
        <v>0</v>
      </c>
      <c r="K51" s="108">
        <f>'importacion Datos'!J51</f>
        <v>0</v>
      </c>
      <c r="L51" s="108">
        <f>'importacion Datos'!K51</f>
        <v>0</v>
      </c>
      <c r="M51" s="108">
        <f>'importacion Datos'!L51</f>
        <v>0</v>
      </c>
      <c r="N51" s="108">
        <f>'importacion Datos'!M51</f>
        <v>0</v>
      </c>
      <c r="O51" s="95">
        <f t="shared" si="2"/>
        <v>0</v>
      </c>
      <c r="P51" s="53"/>
      <c r="Q51" s="66" t="s">
        <v>63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f t="shared" si="3"/>
        <v>0</v>
      </c>
    </row>
    <row r="52" spans="2:24" ht="12.75">
      <c r="B52" s="19" t="s">
        <v>64</v>
      </c>
      <c r="C52" s="109">
        <f>'importacion Datos'!B52</f>
        <v>0</v>
      </c>
      <c r="D52" s="109">
        <f>'importacion Datos'!C52</f>
        <v>0</v>
      </c>
      <c r="E52" s="109">
        <f>'importacion Datos'!D52</f>
        <v>0</v>
      </c>
      <c r="F52" s="109">
        <f>'importacion Datos'!E52</f>
        <v>0</v>
      </c>
      <c r="G52" s="109">
        <f>'importacion Datos'!F52</f>
        <v>0</v>
      </c>
      <c r="H52" s="109">
        <f>'importacion Datos'!G52</f>
        <v>0</v>
      </c>
      <c r="I52" s="109">
        <f>'importacion Datos'!H52</f>
        <v>0</v>
      </c>
      <c r="J52" s="109">
        <f>'importacion Datos'!I52</f>
        <v>0</v>
      </c>
      <c r="K52" s="109">
        <f>'importacion Datos'!J52</f>
        <v>0</v>
      </c>
      <c r="L52" s="109">
        <f>'importacion Datos'!K52</f>
        <v>0</v>
      </c>
      <c r="M52" s="109">
        <f>'importacion Datos'!L52</f>
        <v>0</v>
      </c>
      <c r="N52" s="109">
        <f>'importacion Datos'!M52</f>
        <v>0</v>
      </c>
      <c r="O52" s="52">
        <f t="shared" si="2"/>
        <v>0</v>
      </c>
      <c r="P52" s="53"/>
      <c r="Q52" s="67" t="s">
        <v>64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f t="shared" si="3"/>
        <v>0</v>
      </c>
    </row>
    <row r="53" spans="2:24" ht="12.75">
      <c r="B53" s="19" t="s">
        <v>65</v>
      </c>
      <c r="C53" s="109">
        <f>'importacion Datos'!B53</f>
        <v>0</v>
      </c>
      <c r="D53" s="109">
        <f>'importacion Datos'!C53</f>
        <v>0</v>
      </c>
      <c r="E53" s="109">
        <f>'importacion Datos'!D53</f>
        <v>0</v>
      </c>
      <c r="F53" s="109">
        <f>'importacion Datos'!E53</f>
        <v>0</v>
      </c>
      <c r="G53" s="109">
        <f>'importacion Datos'!F53</f>
        <v>0</v>
      </c>
      <c r="H53" s="109">
        <f>'importacion Datos'!G53</f>
        <v>0</v>
      </c>
      <c r="I53" s="109">
        <f>'importacion Datos'!H53</f>
        <v>0</v>
      </c>
      <c r="J53" s="109">
        <f>'importacion Datos'!I53</f>
        <v>0</v>
      </c>
      <c r="K53" s="109">
        <f>'importacion Datos'!J53</f>
        <v>0</v>
      </c>
      <c r="L53" s="109">
        <f>'importacion Datos'!K53</f>
        <v>0</v>
      </c>
      <c r="M53" s="109">
        <f>'importacion Datos'!L53</f>
        <v>0</v>
      </c>
      <c r="N53" s="109">
        <f>'importacion Datos'!M53</f>
        <v>0</v>
      </c>
      <c r="O53" s="52">
        <f t="shared" si="2"/>
        <v>0</v>
      </c>
      <c r="P53" s="53"/>
      <c r="Q53" s="67" t="s">
        <v>65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f t="shared" si="3"/>
        <v>0</v>
      </c>
    </row>
    <row r="54" spans="2:24" ht="12.75">
      <c r="B54" s="19" t="s">
        <v>66</v>
      </c>
      <c r="C54" s="109">
        <f>'importacion Datos'!B54</f>
        <v>0</v>
      </c>
      <c r="D54" s="109">
        <f>'importacion Datos'!C54</f>
        <v>0</v>
      </c>
      <c r="E54" s="109">
        <f>'importacion Datos'!D54</f>
        <v>0</v>
      </c>
      <c r="F54" s="109">
        <f>'importacion Datos'!E54</f>
        <v>0</v>
      </c>
      <c r="G54" s="109">
        <f>'importacion Datos'!F54</f>
        <v>0</v>
      </c>
      <c r="H54" s="109">
        <f>'importacion Datos'!G54</f>
        <v>0</v>
      </c>
      <c r="I54" s="109">
        <f>'importacion Datos'!H54</f>
        <v>0</v>
      </c>
      <c r="J54" s="109">
        <f>'importacion Datos'!I54</f>
        <v>0</v>
      </c>
      <c r="K54" s="109">
        <f>'importacion Datos'!J54</f>
        <v>0</v>
      </c>
      <c r="L54" s="109">
        <f>'importacion Datos'!K54</f>
        <v>0</v>
      </c>
      <c r="M54" s="109">
        <f>'importacion Datos'!L54</f>
        <v>0</v>
      </c>
      <c r="N54" s="109">
        <f>'importacion Datos'!M54</f>
        <v>0</v>
      </c>
      <c r="O54" s="52">
        <f t="shared" si="2"/>
        <v>0</v>
      </c>
      <c r="P54" s="53"/>
      <c r="Q54" s="67" t="s">
        <v>66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f t="shared" si="3"/>
        <v>0</v>
      </c>
    </row>
    <row r="55" spans="2:24" ht="12.75">
      <c r="B55" s="23" t="s">
        <v>67</v>
      </c>
      <c r="C55" s="110">
        <f>'importacion Datos'!B55</f>
        <v>0</v>
      </c>
      <c r="D55" s="110">
        <f>'importacion Datos'!C55</f>
        <v>0</v>
      </c>
      <c r="E55" s="110">
        <f>'importacion Datos'!D55</f>
        <v>0</v>
      </c>
      <c r="F55" s="110">
        <f>'importacion Datos'!E55</f>
        <v>0</v>
      </c>
      <c r="G55" s="110">
        <f>'importacion Datos'!F55</f>
        <v>0</v>
      </c>
      <c r="H55" s="110">
        <f>'importacion Datos'!G55</f>
        <v>0</v>
      </c>
      <c r="I55" s="110">
        <f>'importacion Datos'!H55</f>
        <v>0</v>
      </c>
      <c r="J55" s="110">
        <f>'importacion Datos'!I55</f>
        <v>0</v>
      </c>
      <c r="K55" s="110">
        <f>'importacion Datos'!J55</f>
        <v>0</v>
      </c>
      <c r="L55" s="110">
        <f>'importacion Datos'!K55</f>
        <v>0</v>
      </c>
      <c r="M55" s="110">
        <f>'importacion Datos'!L55</f>
        <v>0</v>
      </c>
      <c r="N55" s="110">
        <f>'importacion Datos'!M55</f>
        <v>0</v>
      </c>
      <c r="O55" s="111">
        <f t="shared" si="2"/>
        <v>0</v>
      </c>
      <c r="P55" s="53"/>
      <c r="Q55" s="70" t="s">
        <v>67</v>
      </c>
      <c r="R55" s="112">
        <v>0</v>
      </c>
      <c r="S55" s="112">
        <v>0</v>
      </c>
      <c r="T55" s="112">
        <v>0</v>
      </c>
      <c r="U55" s="112">
        <v>0</v>
      </c>
      <c r="V55" s="112">
        <v>0</v>
      </c>
      <c r="W55" s="112">
        <v>0</v>
      </c>
      <c r="X55" s="112">
        <f t="shared" si="3"/>
        <v>0</v>
      </c>
    </row>
    <row r="56" spans="2:24" ht="12.75">
      <c r="B56" s="26" t="s">
        <v>68</v>
      </c>
      <c r="C56" s="105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7"/>
      <c r="P56" s="53"/>
      <c r="Q56" s="26" t="s">
        <v>68</v>
      </c>
      <c r="S56" s="107"/>
      <c r="T56" s="107"/>
      <c r="U56" s="107"/>
      <c r="V56" s="107"/>
      <c r="W56" s="107"/>
      <c r="X56" s="107"/>
    </row>
    <row r="57" spans="2:24" ht="12.75">
      <c r="B57" s="32" t="s">
        <v>69</v>
      </c>
      <c r="C57" s="94">
        <f>'importacion Datos'!B57</f>
        <v>176485.58</v>
      </c>
      <c r="D57" s="94">
        <f>'importacion Datos'!C57</f>
        <v>183770</v>
      </c>
      <c r="E57" s="94">
        <f>'importacion Datos'!D57</f>
        <v>187971.47</v>
      </c>
      <c r="F57" s="94">
        <f>'importacion Datos'!E57</f>
        <v>184149.64</v>
      </c>
      <c r="G57" s="94">
        <f>'importacion Datos'!F57</f>
        <v>0</v>
      </c>
      <c r="H57" s="94">
        <f>'importacion Datos'!G57</f>
        <v>0</v>
      </c>
      <c r="I57" s="94">
        <f>'importacion Datos'!H57</f>
        <v>0</v>
      </c>
      <c r="J57" s="94">
        <f>'importacion Datos'!I57</f>
        <v>0</v>
      </c>
      <c r="K57" s="94">
        <f>'importacion Datos'!J57</f>
        <v>0</v>
      </c>
      <c r="L57" s="94">
        <f>'importacion Datos'!K57</f>
        <v>0</v>
      </c>
      <c r="M57" s="94">
        <f>'importacion Datos'!L57</f>
        <v>0</v>
      </c>
      <c r="N57" s="94">
        <f>'importacion Datos'!M57</f>
        <v>0</v>
      </c>
      <c r="O57" s="95">
        <f t="shared" si="2"/>
        <v>732376.69</v>
      </c>
      <c r="P57" s="53"/>
      <c r="Q57" s="66" t="s">
        <v>69</v>
      </c>
      <c r="R57" s="95">
        <v>1249628.93</v>
      </c>
      <c r="S57" s="95">
        <v>2113112.34</v>
      </c>
      <c r="T57" s="95">
        <v>1973345.7699999998</v>
      </c>
      <c r="U57" s="95">
        <v>1844329.8999999994</v>
      </c>
      <c r="V57" s="95">
        <v>2594685.52</v>
      </c>
      <c r="W57" s="95">
        <v>2329644.93</v>
      </c>
      <c r="X57" s="95">
        <f t="shared" si="3"/>
        <v>732376.69</v>
      </c>
    </row>
    <row r="58" spans="2:24" ht="12.75">
      <c r="B58" s="19" t="s">
        <v>70</v>
      </c>
      <c r="C58" s="99">
        <f>'importacion Datos'!B58</f>
        <v>0</v>
      </c>
      <c r="D58" s="99">
        <f>'importacion Datos'!C58</f>
        <v>0</v>
      </c>
      <c r="E58" s="99">
        <f>'importacion Datos'!D58</f>
        <v>0</v>
      </c>
      <c r="F58" s="99">
        <f>'importacion Datos'!E58</f>
        <v>0</v>
      </c>
      <c r="G58" s="100">
        <f>'importacion Datos'!F58</f>
        <v>0</v>
      </c>
      <c r="H58" s="100">
        <f>'importacion Datos'!G58</f>
        <v>0</v>
      </c>
      <c r="I58" s="99">
        <f>'importacion Datos'!H58</f>
        <v>0</v>
      </c>
      <c r="J58" s="99">
        <f>'importacion Datos'!I58</f>
        <v>0</v>
      </c>
      <c r="K58" s="99">
        <f>'importacion Datos'!J58</f>
        <v>0</v>
      </c>
      <c r="L58" s="99">
        <f>'importacion Datos'!K58</f>
        <v>0</v>
      </c>
      <c r="M58" s="99">
        <f>'importacion Datos'!L58</f>
        <v>0</v>
      </c>
      <c r="N58" s="99">
        <f>'importacion Datos'!M58</f>
        <v>0</v>
      </c>
      <c r="O58" s="52">
        <f t="shared" si="2"/>
        <v>0</v>
      </c>
      <c r="P58" s="53"/>
      <c r="Q58" s="67" t="s">
        <v>70</v>
      </c>
      <c r="R58" s="52">
        <v>0</v>
      </c>
      <c r="S58" s="52">
        <v>0</v>
      </c>
      <c r="T58" s="52">
        <v>84000</v>
      </c>
      <c r="U58" s="52">
        <v>144000</v>
      </c>
      <c r="V58" s="52">
        <v>24000</v>
      </c>
      <c r="W58" s="52">
        <v>0</v>
      </c>
      <c r="X58" s="52">
        <f t="shared" si="3"/>
        <v>0</v>
      </c>
    </row>
    <row r="59" spans="2:24" ht="12.75">
      <c r="B59" s="19" t="s">
        <v>71</v>
      </c>
      <c r="C59" s="99">
        <f>'importacion Datos'!B59</f>
        <v>0</v>
      </c>
      <c r="D59" s="99">
        <f>'importacion Datos'!C59</f>
        <v>15255.53</v>
      </c>
      <c r="E59" s="99">
        <f>'importacion Datos'!D59</f>
        <v>13666.54</v>
      </c>
      <c r="F59" s="99">
        <f>'importacion Datos'!E59</f>
        <v>19940.91</v>
      </c>
      <c r="G59" s="100">
        <f>'importacion Datos'!F59</f>
        <v>0</v>
      </c>
      <c r="H59" s="100">
        <f>'importacion Datos'!G59</f>
        <v>0</v>
      </c>
      <c r="I59" s="99">
        <f>'importacion Datos'!H59</f>
        <v>0</v>
      </c>
      <c r="J59" s="99">
        <f>'importacion Datos'!I59</f>
        <v>0</v>
      </c>
      <c r="K59" s="99">
        <f>'importacion Datos'!J59</f>
        <v>0</v>
      </c>
      <c r="L59" s="99">
        <f>'importacion Datos'!K59</f>
        <v>0</v>
      </c>
      <c r="M59" s="99">
        <f>'importacion Datos'!L59</f>
        <v>0</v>
      </c>
      <c r="N59" s="99">
        <f>'importacion Datos'!M59</f>
        <v>0</v>
      </c>
      <c r="O59" s="52">
        <f t="shared" si="2"/>
        <v>48862.979999999996</v>
      </c>
      <c r="P59" s="53"/>
      <c r="Q59" s="67" t="s">
        <v>71</v>
      </c>
      <c r="R59" s="52">
        <v>36307.04</v>
      </c>
      <c r="S59" s="52">
        <v>38033.26</v>
      </c>
      <c r="T59" s="52">
        <v>75655.45</v>
      </c>
      <c r="U59" s="52">
        <v>107978.96</v>
      </c>
      <c r="V59" s="52">
        <v>485682.87</v>
      </c>
      <c r="W59" s="52">
        <v>589876.5900000001</v>
      </c>
      <c r="X59" s="52">
        <f t="shared" si="3"/>
        <v>48862.979999999996</v>
      </c>
    </row>
    <row r="60" spans="2:24" ht="12.75">
      <c r="B60" s="23" t="s">
        <v>72</v>
      </c>
      <c r="C60" s="101">
        <f>'importacion Datos'!B60</f>
        <v>3926.54</v>
      </c>
      <c r="D60" s="101">
        <f>'importacion Datos'!C60</f>
        <v>481059.44</v>
      </c>
      <c r="E60" s="101">
        <f>'importacion Datos'!D60</f>
        <v>134576.39</v>
      </c>
      <c r="F60" s="101">
        <f>'importacion Datos'!E60</f>
        <v>142303.62</v>
      </c>
      <c r="G60" s="113">
        <f>'importacion Datos'!F60</f>
        <v>0</v>
      </c>
      <c r="H60" s="113">
        <f>'importacion Datos'!G60</f>
        <v>0</v>
      </c>
      <c r="I60" s="101">
        <f>'importacion Datos'!H60</f>
        <v>0</v>
      </c>
      <c r="J60" s="101">
        <f>'importacion Datos'!I60</f>
        <v>0</v>
      </c>
      <c r="K60" s="101">
        <f>'importacion Datos'!J60</f>
        <v>0</v>
      </c>
      <c r="L60" s="101">
        <f>'importacion Datos'!K60</f>
        <v>0</v>
      </c>
      <c r="M60" s="101">
        <f>'importacion Datos'!L60</f>
        <v>0</v>
      </c>
      <c r="N60" s="101">
        <f>'importacion Datos'!M60</f>
        <v>0</v>
      </c>
      <c r="O60" s="111">
        <f t="shared" si="2"/>
        <v>761865.9900000001</v>
      </c>
      <c r="P60" s="53"/>
      <c r="Q60" s="70" t="s">
        <v>72</v>
      </c>
      <c r="R60" s="111">
        <v>1738221.82</v>
      </c>
      <c r="S60" s="111">
        <v>1761151.61</v>
      </c>
      <c r="T60" s="111">
        <v>1534163.6599999997</v>
      </c>
      <c r="U60" s="111">
        <v>1853460.5799999998</v>
      </c>
      <c r="V60" s="111">
        <v>1138348.6300000001</v>
      </c>
      <c r="W60" s="111">
        <v>790173.97</v>
      </c>
      <c r="X60" s="111">
        <f t="shared" si="3"/>
        <v>761865.9900000001</v>
      </c>
    </row>
    <row r="61" spans="2:24" ht="12.75">
      <c r="B61" s="26" t="s">
        <v>73</v>
      </c>
      <c r="C61" s="105"/>
      <c r="D61" s="106"/>
      <c r="E61" s="106"/>
      <c r="F61" s="106"/>
      <c r="G61" s="114"/>
      <c r="H61" s="114"/>
      <c r="I61" s="106"/>
      <c r="J61" s="106"/>
      <c r="K61" s="106"/>
      <c r="L61" s="106"/>
      <c r="M61" s="106"/>
      <c r="N61" s="106"/>
      <c r="O61" s="107"/>
      <c r="P61" s="53"/>
      <c r="Q61" s="26" t="s">
        <v>73</v>
      </c>
      <c r="S61" s="107"/>
      <c r="T61" s="107"/>
      <c r="U61" s="107"/>
      <c r="V61" s="107"/>
      <c r="W61" s="107"/>
      <c r="X61" s="107"/>
    </row>
    <row r="62" spans="2:24" ht="12.75">
      <c r="B62" s="32" t="s">
        <v>74</v>
      </c>
      <c r="C62" s="115">
        <f>'importacion Datos'!B62</f>
      </c>
      <c r="D62" s="108">
        <f>'importacion Datos'!C62</f>
        <v>466054</v>
      </c>
      <c r="E62" s="108">
        <f>'importacion Datos'!D62</f>
        <v>477285</v>
      </c>
      <c r="F62" s="115">
        <f>'importacion Datos'!E62</f>
      </c>
      <c r="G62" s="116">
        <f>'importacion Datos'!F62</f>
        <v>0</v>
      </c>
      <c r="H62" s="116">
        <f>'importacion Datos'!G62</f>
        <v>0</v>
      </c>
      <c r="I62" s="108">
        <f>'importacion Datos'!H62</f>
        <v>0</v>
      </c>
      <c r="J62" s="108">
        <f>'importacion Datos'!I62</f>
        <v>0</v>
      </c>
      <c r="K62" s="108">
        <f>'importacion Datos'!J62</f>
        <v>0</v>
      </c>
      <c r="L62" s="108">
        <f>'importacion Datos'!K62</f>
        <v>0</v>
      </c>
      <c r="M62" s="108">
        <f>'importacion Datos'!L62</f>
        <v>0</v>
      </c>
      <c r="N62" s="108">
        <f>'importacion Datos'!M62</f>
        <v>0</v>
      </c>
      <c r="O62" s="95">
        <f>SUM(C62:N62)</f>
        <v>1925059</v>
      </c>
      <c r="P62" s="53"/>
      <c r="Q62" s="66" t="s">
        <v>74</v>
      </c>
      <c r="R62" s="95">
        <v>7730623.017000001</v>
      </c>
      <c r="S62" s="95">
        <v>10308386.43136012</v>
      </c>
      <c r="T62" s="95">
        <v>6323082.6</v>
      </c>
      <c r="U62" s="95">
        <v>5389668</v>
      </c>
      <c r="V62" s="95">
        <v>4324810.8</v>
      </c>
      <c r="W62" s="95">
        <v>4135006</v>
      </c>
      <c r="X62" s="95">
        <f t="shared" si="3"/>
        <v>1925059</v>
      </c>
    </row>
    <row r="63" spans="2:24" ht="12.75">
      <c r="B63" s="19" t="s">
        <v>75</v>
      </c>
      <c r="C63" s="99">
        <f>'importacion Datos'!B63</f>
        <v>1900632.24</v>
      </c>
      <c r="D63" s="99">
        <f>'importacion Datos'!C63</f>
        <v>1859956.6</v>
      </c>
      <c r="E63" s="99">
        <f>'importacion Datos'!D63</f>
        <v>1879138.1</v>
      </c>
      <c r="F63" s="117">
        <f>'importacion Datos'!E63</f>
        <v>0</v>
      </c>
      <c r="G63" s="100">
        <f>'importacion Datos'!F63</f>
        <v>0</v>
      </c>
      <c r="H63" s="100">
        <f>'importacion Datos'!G63</f>
        <v>0</v>
      </c>
      <c r="I63" s="99">
        <f>'importacion Datos'!H63</f>
        <v>0</v>
      </c>
      <c r="J63" s="99">
        <f>'importacion Datos'!I63</f>
        <v>0</v>
      </c>
      <c r="K63" s="99">
        <f>'importacion Datos'!J63</f>
        <v>0</v>
      </c>
      <c r="L63" s="99">
        <f>'importacion Datos'!K63</f>
        <v>0</v>
      </c>
      <c r="M63" s="99">
        <f>'importacion Datos'!L63</f>
        <v>0</v>
      </c>
      <c r="N63" s="99">
        <f>'importacion Datos'!M63</f>
        <v>0</v>
      </c>
      <c r="O63" s="52">
        <f aca="true" t="shared" si="4" ref="O63:O70">SUM(C63:N63)</f>
        <v>5639726.94</v>
      </c>
      <c r="P63" s="53"/>
      <c r="Q63" s="67" t="s">
        <v>75</v>
      </c>
      <c r="R63" s="52">
        <v>14249479.5</v>
      </c>
      <c r="S63" s="52">
        <v>12722708.299999999</v>
      </c>
      <c r="T63" s="52">
        <v>11470227.82</v>
      </c>
      <c r="U63" s="52">
        <v>14250747.34</v>
      </c>
      <c r="V63" s="52">
        <v>13511171.059999999</v>
      </c>
      <c r="W63" s="52">
        <v>18581100.62</v>
      </c>
      <c r="X63" s="52">
        <f t="shared" si="3"/>
        <v>5639726.94</v>
      </c>
    </row>
    <row r="64" spans="2:24" ht="12.75">
      <c r="B64" s="19" t="s">
        <v>76</v>
      </c>
      <c r="C64" s="109">
        <f>'importacion Datos'!B64</f>
        <v>0</v>
      </c>
      <c r="D64" s="109">
        <f>'importacion Datos'!C64</f>
        <v>0</v>
      </c>
      <c r="E64" s="109">
        <f>'importacion Datos'!D64</f>
        <v>0</v>
      </c>
      <c r="F64" s="109">
        <f>'importacion Datos'!E64</f>
        <v>0</v>
      </c>
      <c r="G64" s="118">
        <f>'importacion Datos'!F64</f>
        <v>0</v>
      </c>
      <c r="H64" s="118">
        <f>'importacion Datos'!G64</f>
        <v>0</v>
      </c>
      <c r="I64" s="109">
        <f>'importacion Datos'!H64</f>
        <v>0</v>
      </c>
      <c r="J64" s="109">
        <f>'importacion Datos'!I64</f>
        <v>0</v>
      </c>
      <c r="K64" s="109">
        <f>'importacion Datos'!J64</f>
        <v>0</v>
      </c>
      <c r="L64" s="109">
        <f>'importacion Datos'!K64</f>
        <v>0</v>
      </c>
      <c r="M64" s="109">
        <f>'importacion Datos'!L64</f>
        <v>0</v>
      </c>
      <c r="N64" s="109">
        <f>'importacion Datos'!M64</f>
        <v>0</v>
      </c>
      <c r="O64" s="52">
        <f t="shared" si="4"/>
        <v>0</v>
      </c>
      <c r="P64" s="53"/>
      <c r="Q64" s="67" t="s">
        <v>76</v>
      </c>
      <c r="R64" s="52">
        <v>0</v>
      </c>
      <c r="S64" s="52">
        <v>0</v>
      </c>
      <c r="T64" s="52">
        <v>0</v>
      </c>
      <c r="U64" s="52">
        <v>0</v>
      </c>
      <c r="V64" s="52">
        <v>0</v>
      </c>
      <c r="W64" s="52">
        <v>0</v>
      </c>
      <c r="X64" s="52">
        <v>0</v>
      </c>
    </row>
    <row r="65" spans="2:24" ht="12.75">
      <c r="B65" s="19" t="s">
        <v>77</v>
      </c>
      <c r="C65" s="109">
        <f>'importacion Datos'!B65</f>
        <v>9952224.46</v>
      </c>
      <c r="D65" s="117">
        <f>'importacion Datos'!C65</f>
        <v>10002</v>
      </c>
      <c r="E65" s="117">
        <f>'importacion Datos'!D65</f>
        <v>0</v>
      </c>
      <c r="F65" s="109">
        <f>'importacion Datos'!E65</f>
        <v>9730482.68</v>
      </c>
      <c r="G65" s="118">
        <f>'importacion Datos'!F65</f>
        <v>0</v>
      </c>
      <c r="H65" s="118">
        <f>'importacion Datos'!G65</f>
        <v>0</v>
      </c>
      <c r="I65" s="109">
        <f>'importacion Datos'!H65</f>
        <v>0</v>
      </c>
      <c r="J65" s="109">
        <f>'importacion Datos'!I65</f>
        <v>0</v>
      </c>
      <c r="K65" s="109">
        <f>'importacion Datos'!J65</f>
        <v>0</v>
      </c>
      <c r="L65" s="109">
        <f>'importacion Datos'!K65</f>
        <v>0</v>
      </c>
      <c r="M65" s="109">
        <f>'importacion Datos'!L65</f>
        <v>0</v>
      </c>
      <c r="N65" s="109">
        <f>'importacion Datos'!M65</f>
        <v>0</v>
      </c>
      <c r="O65" s="52">
        <f>N65</f>
        <v>0</v>
      </c>
      <c r="P65" s="53"/>
      <c r="Q65" s="67" t="s">
        <v>77</v>
      </c>
      <c r="R65" s="52">
        <v>6155619.77</v>
      </c>
      <c r="S65" s="52">
        <v>7152980.84</v>
      </c>
      <c r="T65" s="52">
        <v>7033142.83</v>
      </c>
      <c r="U65" s="52">
        <v>9224843.57</v>
      </c>
      <c r="V65" s="52">
        <v>8354125.52</v>
      </c>
      <c r="W65" s="52">
        <v>9531886.16</v>
      </c>
      <c r="X65" s="52">
        <f t="shared" si="3"/>
        <v>0</v>
      </c>
    </row>
    <row r="66" spans="2:24" ht="12.75">
      <c r="B66" s="19" t="s">
        <v>78</v>
      </c>
      <c r="C66" s="99">
        <f>'importacion Datos'!B66</f>
        <v>1631494.69</v>
      </c>
      <c r="D66" s="99">
        <f>'importacion Datos'!C66</f>
        <v>2262837.21</v>
      </c>
      <c r="E66" s="119">
        <f>'importacion Datos'!D66</f>
        <v>0</v>
      </c>
      <c r="F66" s="99">
        <f>'importacion Datos'!E66</f>
        <v>1389634.5</v>
      </c>
      <c r="G66" s="100">
        <f>'importacion Datos'!F66</f>
        <v>0</v>
      </c>
      <c r="H66" s="100">
        <f>'importacion Datos'!G66</f>
        <v>0</v>
      </c>
      <c r="I66" s="99">
        <f>'importacion Datos'!H66</f>
        <v>0</v>
      </c>
      <c r="J66" s="99">
        <f>'importacion Datos'!I66</f>
        <v>0</v>
      </c>
      <c r="K66" s="99">
        <f>'importacion Datos'!J66</f>
        <v>0</v>
      </c>
      <c r="L66" s="99">
        <f>'importacion Datos'!K66</f>
        <v>0</v>
      </c>
      <c r="M66" s="99">
        <f>'importacion Datos'!L66</f>
        <v>0</v>
      </c>
      <c r="N66" s="99">
        <f>'importacion Datos'!M66</f>
        <v>0</v>
      </c>
      <c r="O66" s="52">
        <f t="shared" si="4"/>
        <v>5283966.4</v>
      </c>
      <c r="P66" s="53"/>
      <c r="Q66" s="67" t="s">
        <v>78</v>
      </c>
      <c r="R66" s="52">
        <v>12213725.19</v>
      </c>
      <c r="S66" s="52">
        <v>13593689.36</v>
      </c>
      <c r="T66" s="52">
        <v>14364821.590000004</v>
      </c>
      <c r="U66" s="52">
        <v>13732475.89</v>
      </c>
      <c r="V66" s="52">
        <v>14528897.7</v>
      </c>
      <c r="W66" s="52">
        <v>21630763.44</v>
      </c>
      <c r="X66" s="52">
        <f t="shared" si="3"/>
        <v>5283966.4</v>
      </c>
    </row>
    <row r="67" spans="2:24" ht="12.75">
      <c r="B67" s="19" t="s">
        <v>79</v>
      </c>
      <c r="C67" s="99">
        <f>'importacion Datos'!B67</f>
        <v>0</v>
      </c>
      <c r="D67" s="99">
        <f>'importacion Datos'!C67</f>
        <v>0</v>
      </c>
      <c r="E67" s="99">
        <f>'importacion Datos'!D67</f>
        <v>0</v>
      </c>
      <c r="F67" s="99">
        <f>'importacion Datos'!E67</f>
        <v>0</v>
      </c>
      <c r="G67" s="100">
        <f>'importacion Datos'!F67</f>
        <v>0</v>
      </c>
      <c r="H67" s="100">
        <f>'importacion Datos'!G67</f>
        <v>0</v>
      </c>
      <c r="I67" s="99">
        <f>'importacion Datos'!H67</f>
        <v>0</v>
      </c>
      <c r="J67" s="99">
        <f>'importacion Datos'!I67</f>
        <v>0</v>
      </c>
      <c r="K67" s="99">
        <f>'importacion Datos'!J67</f>
        <v>0</v>
      </c>
      <c r="L67" s="99">
        <f>'importacion Datos'!K67</f>
        <v>0</v>
      </c>
      <c r="M67" s="99">
        <f>'importacion Datos'!L67</f>
        <v>0</v>
      </c>
      <c r="N67" s="99">
        <f>'importacion Datos'!M67</f>
        <v>0</v>
      </c>
      <c r="O67" s="52">
        <f t="shared" si="4"/>
        <v>0</v>
      </c>
      <c r="P67" s="53"/>
      <c r="Q67" s="67" t="s">
        <v>79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f t="shared" si="3"/>
        <v>0</v>
      </c>
    </row>
    <row r="68" spans="2:24" ht="12.75">
      <c r="B68" s="19" t="s">
        <v>80</v>
      </c>
      <c r="C68" s="99">
        <f>'importacion Datos'!B68</f>
        <v>128803</v>
      </c>
      <c r="D68" s="99">
        <f>'importacion Datos'!C68</f>
        <v>134373</v>
      </c>
      <c r="E68" s="99">
        <f>'importacion Datos'!D68</f>
        <v>225006</v>
      </c>
      <c r="F68" s="99">
        <f>'importacion Datos'!E68</f>
        <v>205271.33</v>
      </c>
      <c r="G68" s="99">
        <f>'importacion Datos'!F68</f>
        <v>0</v>
      </c>
      <c r="H68" s="99">
        <f>'importacion Datos'!G68</f>
        <v>0</v>
      </c>
      <c r="I68" s="99">
        <f>'importacion Datos'!H68</f>
        <v>0</v>
      </c>
      <c r="J68" s="99">
        <f>'importacion Datos'!I68</f>
        <v>0</v>
      </c>
      <c r="K68" s="99">
        <f>'importacion Datos'!J68</f>
        <v>0</v>
      </c>
      <c r="L68" s="99">
        <f>'importacion Datos'!K68</f>
        <v>0</v>
      </c>
      <c r="M68" s="99">
        <f>'importacion Datos'!L68</f>
        <v>0</v>
      </c>
      <c r="N68" s="99">
        <f>'importacion Datos'!M68</f>
        <v>0</v>
      </c>
      <c r="O68" s="52">
        <f t="shared" si="4"/>
        <v>693453.33</v>
      </c>
      <c r="P68" s="53"/>
      <c r="Q68" s="67" t="s">
        <v>80</v>
      </c>
      <c r="R68" s="52">
        <v>465123.33</v>
      </c>
      <c r="S68" s="52">
        <v>720673.1700000002</v>
      </c>
      <c r="T68" s="52">
        <v>754055.9600000001</v>
      </c>
      <c r="U68" s="52">
        <v>707866.0399999999</v>
      </c>
      <c r="V68" s="52">
        <v>885383.19</v>
      </c>
      <c r="W68" s="52">
        <v>2007583.79</v>
      </c>
      <c r="X68" s="52">
        <f t="shared" si="3"/>
        <v>693453.33</v>
      </c>
    </row>
    <row r="69" spans="2:24" ht="12.75">
      <c r="B69" s="19" t="s">
        <v>81</v>
      </c>
      <c r="C69" s="99">
        <f>'importacion Datos'!B69</f>
        <v>1900632.24</v>
      </c>
      <c r="D69" s="99">
        <f>'importacion Datos'!C69</f>
        <v>1859956.6</v>
      </c>
      <c r="E69" s="99">
        <f>'importacion Datos'!D69</f>
        <v>1879138.1</v>
      </c>
      <c r="F69" s="99">
        <f>'importacion Datos'!E69</f>
        <v>0</v>
      </c>
      <c r="G69" s="99">
        <f>'importacion Datos'!F69</f>
        <v>0</v>
      </c>
      <c r="H69" s="99">
        <f>'importacion Datos'!G69</f>
        <v>0</v>
      </c>
      <c r="I69" s="99">
        <f>'importacion Datos'!H69</f>
        <v>0</v>
      </c>
      <c r="J69" s="99">
        <f>'importacion Datos'!I69</f>
        <v>0</v>
      </c>
      <c r="K69" s="99">
        <f>'importacion Datos'!J69</f>
        <v>0</v>
      </c>
      <c r="L69" s="99">
        <f>'importacion Datos'!K69</f>
        <v>0</v>
      </c>
      <c r="M69" s="99">
        <f>'importacion Datos'!L69</f>
        <v>0</v>
      </c>
      <c r="N69" s="99">
        <f>'importacion Datos'!M69</f>
        <v>0</v>
      </c>
      <c r="O69" s="52">
        <f t="shared" si="4"/>
        <v>5639726.94</v>
      </c>
      <c r="P69" s="53"/>
      <c r="Q69" s="67" t="s">
        <v>81</v>
      </c>
      <c r="R69" s="52">
        <v>14249479.5</v>
      </c>
      <c r="S69" s="52">
        <v>0</v>
      </c>
      <c r="T69" s="52">
        <v>1278190.99</v>
      </c>
      <c r="U69" s="52">
        <v>10821670.18</v>
      </c>
      <c r="V69" s="52">
        <v>13511171.059999999</v>
      </c>
      <c r="W69" s="52">
        <v>16779524.810000002</v>
      </c>
      <c r="X69" s="52">
        <f t="shared" si="3"/>
        <v>5639726.94</v>
      </c>
    </row>
    <row r="70" spans="2:24" ht="12.75">
      <c r="B70" s="23" t="s">
        <v>82</v>
      </c>
      <c r="C70" s="101">
        <f>'importacion Datos'!B70</f>
        <v>1760297.69</v>
      </c>
      <c r="D70" s="101">
        <f>'importacion Datos'!C70</f>
        <v>2397210.21</v>
      </c>
      <c r="E70" s="101">
        <f>'importacion Datos'!D70</f>
        <v>225006</v>
      </c>
      <c r="F70" s="101">
        <f>'importacion Datos'!E70</f>
        <v>1594905.83</v>
      </c>
      <c r="G70" s="101">
        <f>'importacion Datos'!F70</f>
        <v>0</v>
      </c>
      <c r="H70" s="101">
        <f>'importacion Datos'!G70</f>
        <v>0</v>
      </c>
      <c r="I70" s="101">
        <f>'importacion Datos'!H70</f>
        <v>0</v>
      </c>
      <c r="J70" s="101">
        <f>'importacion Datos'!I70</f>
        <v>0</v>
      </c>
      <c r="K70" s="101">
        <f>'importacion Datos'!J70</f>
        <v>0</v>
      </c>
      <c r="L70" s="101">
        <f>'importacion Datos'!K70</f>
        <v>0</v>
      </c>
      <c r="M70" s="101">
        <f>'importacion Datos'!L70</f>
        <v>0</v>
      </c>
      <c r="N70" s="101">
        <f>'importacion Datos'!M70</f>
        <v>0</v>
      </c>
      <c r="O70" s="111">
        <f t="shared" si="4"/>
        <v>5977419.73</v>
      </c>
      <c r="P70" s="53"/>
      <c r="Q70" s="70" t="s">
        <v>82</v>
      </c>
      <c r="R70" s="112">
        <v>12678848.52</v>
      </c>
      <c r="S70" s="112">
        <v>15099129.819999998</v>
      </c>
      <c r="T70" s="112">
        <v>15118877.55</v>
      </c>
      <c r="U70" s="112">
        <v>14440341.030000001</v>
      </c>
      <c r="V70" s="112">
        <v>15444280.89</v>
      </c>
      <c r="W70" s="112">
        <v>23638347.23</v>
      </c>
      <c r="X70" s="112">
        <f t="shared" si="3"/>
        <v>5977419.73</v>
      </c>
    </row>
    <row r="71" spans="2:24" ht="12.75">
      <c r="B71" s="26" t="s">
        <v>83</v>
      </c>
      <c r="C71" s="71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5"/>
      <c r="P71" s="56"/>
      <c r="Q71" s="26" t="s">
        <v>83</v>
      </c>
      <c r="S71" s="65"/>
      <c r="T71" s="65"/>
      <c r="U71" s="65"/>
      <c r="V71" s="65"/>
      <c r="W71" s="65"/>
      <c r="X71" s="65"/>
    </row>
    <row r="72" spans="2:24" ht="12.75">
      <c r="B72" s="32" t="s">
        <v>84</v>
      </c>
      <c r="C72" s="72">
        <f>'importacion Datos'!B72</f>
        <v>14981</v>
      </c>
      <c r="D72" s="72">
        <f>'importacion Datos'!C72</f>
        <v>15018</v>
      </c>
      <c r="E72" s="72">
        <f>'importacion Datos'!D72</f>
        <v>0</v>
      </c>
      <c r="F72" s="72">
        <f>'importacion Datos'!E72</f>
        <v>15007</v>
      </c>
      <c r="G72" s="72">
        <f>'importacion Datos'!F72</f>
        <v>0</v>
      </c>
      <c r="H72" s="72">
        <f>'importacion Datos'!G72</f>
        <v>0</v>
      </c>
      <c r="I72" s="72">
        <f>'importacion Datos'!H72</f>
        <v>0</v>
      </c>
      <c r="J72" s="72">
        <f>'importacion Datos'!I72</f>
        <v>0</v>
      </c>
      <c r="K72" s="72">
        <f>'importacion Datos'!J72</f>
        <v>0</v>
      </c>
      <c r="L72" s="72">
        <f>'importacion Datos'!K72</f>
        <v>0</v>
      </c>
      <c r="M72" s="72">
        <f>'importacion Datos'!L72</f>
        <v>0</v>
      </c>
      <c r="N72" s="72">
        <f>'importacion Datos'!M72</f>
        <v>0</v>
      </c>
      <c r="O72" s="34">
        <f>N72</f>
        <v>0</v>
      </c>
      <c r="P72" s="35"/>
      <c r="Q72" s="66" t="s">
        <v>85</v>
      </c>
      <c r="R72" s="34">
        <v>14654</v>
      </c>
      <c r="S72" s="34">
        <v>14783</v>
      </c>
      <c r="T72" s="34">
        <v>15390</v>
      </c>
      <c r="U72" s="34">
        <v>15103</v>
      </c>
      <c r="V72" s="34">
        <v>14723</v>
      </c>
      <c r="W72" s="34">
        <v>14937</v>
      </c>
      <c r="X72" s="34">
        <f t="shared" si="3"/>
        <v>0</v>
      </c>
    </row>
    <row r="73" spans="2:24" ht="12.75">
      <c r="B73" s="19" t="s">
        <v>86</v>
      </c>
      <c r="C73" s="73">
        <f>'importacion Datos'!B73</f>
        <v>237</v>
      </c>
      <c r="D73" s="73">
        <f>'importacion Datos'!C73</f>
        <v>254</v>
      </c>
      <c r="E73" s="73">
        <f>'importacion Datos'!D73</f>
        <v>457</v>
      </c>
      <c r="F73" s="73">
        <f>'importacion Datos'!E73</f>
        <v>350</v>
      </c>
      <c r="G73" s="73">
        <f>'importacion Datos'!F73</f>
        <v>0</v>
      </c>
      <c r="H73" s="73">
        <f>'importacion Datos'!G73</f>
        <v>0</v>
      </c>
      <c r="I73" s="73">
        <f>'importacion Datos'!H73</f>
        <v>0</v>
      </c>
      <c r="J73" s="73">
        <f>'importacion Datos'!I73</f>
        <v>0</v>
      </c>
      <c r="K73" s="73">
        <f>'importacion Datos'!J73</f>
        <v>0</v>
      </c>
      <c r="L73" s="73">
        <f>'importacion Datos'!K73</f>
        <v>0</v>
      </c>
      <c r="M73" s="73">
        <f>'importacion Datos'!L73</f>
        <v>0</v>
      </c>
      <c r="N73" s="73">
        <f>'importacion Datos'!M73</f>
        <v>0</v>
      </c>
      <c r="O73" s="48">
        <f>SUM(C73:N73)</f>
        <v>1298</v>
      </c>
      <c r="P73" s="35"/>
      <c r="Q73" s="67" t="s">
        <v>87</v>
      </c>
      <c r="R73" s="48"/>
      <c r="S73" s="48">
        <v>1057</v>
      </c>
      <c r="T73" s="48">
        <v>229</v>
      </c>
      <c r="U73" s="48">
        <v>348</v>
      </c>
      <c r="V73" s="48">
        <v>3395</v>
      </c>
      <c r="W73" s="48">
        <v>3977</v>
      </c>
      <c r="X73" s="48">
        <f t="shared" si="3"/>
        <v>1298</v>
      </c>
    </row>
    <row r="74" spans="2:24" ht="12.75">
      <c r="B74" s="19" t="s">
        <v>88</v>
      </c>
      <c r="C74" s="73">
        <f>'importacion Datos'!B74</f>
        <v>31</v>
      </c>
      <c r="D74" s="73">
        <f>'importacion Datos'!C74</f>
        <v>39</v>
      </c>
      <c r="E74" s="73">
        <f>'importacion Datos'!D74</f>
        <v>70</v>
      </c>
      <c r="F74" s="73">
        <f>'importacion Datos'!E74</f>
        <v>55</v>
      </c>
      <c r="G74" s="73">
        <f>'importacion Datos'!F74</f>
        <v>0</v>
      </c>
      <c r="H74" s="73">
        <f>'importacion Datos'!G74</f>
        <v>0</v>
      </c>
      <c r="I74" s="73">
        <f>'importacion Datos'!H74</f>
        <v>0</v>
      </c>
      <c r="J74" s="73">
        <f>'importacion Datos'!I74</f>
        <v>0</v>
      </c>
      <c r="K74" s="73">
        <f>'importacion Datos'!J74</f>
        <v>0</v>
      </c>
      <c r="L74" s="73">
        <f>'importacion Datos'!K74</f>
        <v>0</v>
      </c>
      <c r="M74" s="73">
        <f>'importacion Datos'!L74</f>
        <v>0</v>
      </c>
      <c r="N74" s="73">
        <f>'importacion Datos'!M74</f>
        <v>0</v>
      </c>
      <c r="O74" s="48">
        <f aca="true" t="shared" si="5" ref="O74:O86">SUM(C74:N74)</f>
        <v>195</v>
      </c>
      <c r="P74" s="35"/>
      <c r="Q74" s="67" t="s">
        <v>88</v>
      </c>
      <c r="R74" s="48">
        <v>49</v>
      </c>
      <c r="S74" s="48">
        <v>559</v>
      </c>
      <c r="T74" s="48">
        <v>849</v>
      </c>
      <c r="U74" s="48">
        <v>710</v>
      </c>
      <c r="V74" s="48">
        <v>782</v>
      </c>
      <c r="W74" s="48">
        <v>809</v>
      </c>
      <c r="X74" s="48">
        <f t="shared" si="3"/>
        <v>195</v>
      </c>
    </row>
    <row r="75" spans="2:24" ht="12.75">
      <c r="B75" s="19" t="s">
        <v>89</v>
      </c>
      <c r="C75" s="73">
        <f>'importacion Datos'!B75</f>
        <v>31</v>
      </c>
      <c r="D75" s="73">
        <f>'importacion Datos'!C75</f>
        <v>39</v>
      </c>
      <c r="E75" s="73">
        <f>'importacion Datos'!D75</f>
        <v>63</v>
      </c>
      <c r="F75" s="73">
        <f>'importacion Datos'!E75</f>
        <v>52</v>
      </c>
      <c r="G75" s="73">
        <f>'importacion Datos'!F75</f>
        <v>0</v>
      </c>
      <c r="H75" s="73">
        <f>'importacion Datos'!G75</f>
        <v>0</v>
      </c>
      <c r="I75" s="73">
        <f>'importacion Datos'!H75</f>
        <v>0</v>
      </c>
      <c r="J75" s="73">
        <f>'importacion Datos'!I75</f>
        <v>0</v>
      </c>
      <c r="K75" s="73">
        <f>'importacion Datos'!J75</f>
        <v>0</v>
      </c>
      <c r="L75" s="73">
        <f>'importacion Datos'!K75</f>
        <v>0</v>
      </c>
      <c r="M75" s="73">
        <f>'importacion Datos'!L75</f>
        <v>0</v>
      </c>
      <c r="N75" s="73">
        <f>'importacion Datos'!M75</f>
        <v>0</v>
      </c>
      <c r="O75" s="48">
        <f t="shared" si="5"/>
        <v>185</v>
      </c>
      <c r="P75" s="35"/>
      <c r="Q75" s="67" t="s">
        <v>89</v>
      </c>
      <c r="R75" s="48">
        <v>49</v>
      </c>
      <c r="S75" s="48">
        <v>357</v>
      </c>
      <c r="T75" s="48">
        <v>742</v>
      </c>
      <c r="U75" s="48">
        <v>597</v>
      </c>
      <c r="V75" s="48">
        <v>753</v>
      </c>
      <c r="W75" s="48">
        <v>708</v>
      </c>
      <c r="X75" s="48">
        <f t="shared" si="3"/>
        <v>185</v>
      </c>
    </row>
    <row r="76" spans="2:24" ht="12.75">
      <c r="B76" s="19" t="s">
        <v>90</v>
      </c>
      <c r="C76" s="73">
        <f>'importacion Datos'!B76</f>
        <v>0</v>
      </c>
      <c r="D76" s="73">
        <f>'importacion Datos'!C76</f>
        <v>0</v>
      </c>
      <c r="E76" s="73">
        <f>'importacion Datos'!D76</f>
        <v>0</v>
      </c>
      <c r="F76" s="73">
        <f>'importacion Datos'!E76</f>
        <v>0</v>
      </c>
      <c r="G76" s="73">
        <f>'importacion Datos'!F76</f>
        <v>0</v>
      </c>
      <c r="H76" s="73">
        <f>'importacion Datos'!G76</f>
        <v>0</v>
      </c>
      <c r="I76" s="73">
        <f>'importacion Datos'!H76</f>
        <v>0</v>
      </c>
      <c r="J76" s="73">
        <f>'importacion Datos'!I76</f>
        <v>0</v>
      </c>
      <c r="K76" s="73">
        <f>'importacion Datos'!J76</f>
        <v>0</v>
      </c>
      <c r="L76" s="73">
        <f>'importacion Datos'!K76</f>
        <v>0</v>
      </c>
      <c r="M76" s="73">
        <f>'importacion Datos'!L76</f>
        <v>0</v>
      </c>
      <c r="N76" s="73">
        <f>'importacion Datos'!M76</f>
        <v>0</v>
      </c>
      <c r="O76" s="48">
        <f t="shared" si="5"/>
        <v>0</v>
      </c>
      <c r="P76" s="35"/>
      <c r="Q76" s="67" t="s">
        <v>90</v>
      </c>
      <c r="R76" s="48">
        <v>0</v>
      </c>
      <c r="S76" s="48">
        <v>0</v>
      </c>
      <c r="T76" s="48">
        <v>0</v>
      </c>
      <c r="U76" s="48">
        <v>0</v>
      </c>
      <c r="V76" s="48">
        <v>0</v>
      </c>
      <c r="W76" s="48">
        <v>0</v>
      </c>
      <c r="X76" s="48">
        <f t="shared" si="3"/>
        <v>0</v>
      </c>
    </row>
    <row r="77" spans="2:24" ht="12.75">
      <c r="B77" s="19" t="s">
        <v>91</v>
      </c>
      <c r="C77" s="73">
        <f>'importacion Datos'!B77</f>
        <v>0</v>
      </c>
      <c r="D77" s="73">
        <f>'importacion Datos'!C77</f>
        <v>0</v>
      </c>
      <c r="E77" s="73">
        <f>'importacion Datos'!D77</f>
        <v>0</v>
      </c>
      <c r="F77" s="73">
        <f>'importacion Datos'!E77</f>
        <v>0</v>
      </c>
      <c r="G77" s="73">
        <f>'importacion Datos'!F77</f>
        <v>0</v>
      </c>
      <c r="H77" s="73">
        <f>'importacion Datos'!G77</f>
        <v>0</v>
      </c>
      <c r="I77" s="73">
        <f>'importacion Datos'!H77</f>
        <v>0</v>
      </c>
      <c r="J77" s="73">
        <f>'importacion Datos'!I77</f>
        <v>0</v>
      </c>
      <c r="K77" s="73">
        <f>'importacion Datos'!J77</f>
        <v>0</v>
      </c>
      <c r="L77" s="73">
        <f>'importacion Datos'!K77</f>
        <v>0</v>
      </c>
      <c r="M77" s="73">
        <f>'importacion Datos'!L77</f>
        <v>0</v>
      </c>
      <c r="N77" s="73">
        <f>'importacion Datos'!M77</f>
        <v>0</v>
      </c>
      <c r="O77" s="48">
        <f t="shared" si="5"/>
        <v>0</v>
      </c>
      <c r="P77" s="35"/>
      <c r="Q77" s="67" t="s">
        <v>91</v>
      </c>
      <c r="R77" s="48">
        <v>0</v>
      </c>
      <c r="S77" s="48">
        <v>0</v>
      </c>
      <c r="T77" s="48">
        <v>0</v>
      </c>
      <c r="U77" s="48">
        <v>0</v>
      </c>
      <c r="V77" s="48">
        <v>0</v>
      </c>
      <c r="W77" s="48">
        <v>0</v>
      </c>
      <c r="X77" s="48">
        <f t="shared" si="3"/>
        <v>0</v>
      </c>
    </row>
    <row r="78" spans="2:24" ht="12.75">
      <c r="B78" s="19" t="s">
        <v>92</v>
      </c>
      <c r="C78" s="73">
        <f>'importacion Datos'!B78</f>
        <v>11</v>
      </c>
      <c r="D78" s="73">
        <f>'importacion Datos'!C78</f>
        <v>22</v>
      </c>
      <c r="E78" s="73">
        <f>'importacion Datos'!D78</f>
        <v>19</v>
      </c>
      <c r="F78" s="73">
        <f>'importacion Datos'!E78</f>
        <v>43</v>
      </c>
      <c r="G78" s="73">
        <f>'importacion Datos'!F78</f>
        <v>0</v>
      </c>
      <c r="H78" s="73">
        <f>'importacion Datos'!G78</f>
        <v>0</v>
      </c>
      <c r="I78" s="73">
        <f>'importacion Datos'!H78</f>
        <v>0</v>
      </c>
      <c r="J78" s="73">
        <f>'importacion Datos'!I78</f>
        <v>0</v>
      </c>
      <c r="K78" s="73">
        <f>'importacion Datos'!J78</f>
        <v>0</v>
      </c>
      <c r="L78" s="73">
        <f>'importacion Datos'!K78</f>
        <v>0</v>
      </c>
      <c r="M78" s="73">
        <f>'importacion Datos'!L78</f>
        <v>0</v>
      </c>
      <c r="N78" s="73">
        <f>'importacion Datos'!M78</f>
        <v>0</v>
      </c>
      <c r="O78" s="48">
        <f t="shared" si="5"/>
        <v>95</v>
      </c>
      <c r="P78" s="35"/>
      <c r="Q78" s="67" t="s">
        <v>92</v>
      </c>
      <c r="R78" s="48">
        <v>1038</v>
      </c>
      <c r="S78" s="48">
        <v>496</v>
      </c>
      <c r="T78" s="48">
        <v>290</v>
      </c>
      <c r="U78" s="48">
        <v>290</v>
      </c>
      <c r="V78" s="48">
        <v>160</v>
      </c>
      <c r="W78" s="48">
        <v>204</v>
      </c>
      <c r="X78" s="48">
        <f t="shared" si="3"/>
        <v>95</v>
      </c>
    </row>
    <row r="79" spans="2:24" ht="12.75">
      <c r="B79" s="23" t="s">
        <v>93</v>
      </c>
      <c r="C79" s="74">
        <f>'importacion Datos'!B79</f>
        <v>5</v>
      </c>
      <c r="D79" s="74">
        <f>'importacion Datos'!C79</f>
        <v>5</v>
      </c>
      <c r="E79" s="74">
        <f>'importacion Datos'!D79</f>
        <v>4</v>
      </c>
      <c r="F79" s="74">
        <f>'importacion Datos'!E79</f>
        <v>27</v>
      </c>
      <c r="G79" s="74">
        <f>'importacion Datos'!F79</f>
        <v>0</v>
      </c>
      <c r="H79" s="74">
        <f>'importacion Datos'!G79</f>
        <v>0</v>
      </c>
      <c r="I79" s="74">
        <f>'importacion Datos'!H79</f>
        <v>0</v>
      </c>
      <c r="J79" s="74">
        <f>'importacion Datos'!I79</f>
        <v>0</v>
      </c>
      <c r="K79" s="74">
        <f>'importacion Datos'!J79</f>
        <v>0</v>
      </c>
      <c r="L79" s="74">
        <f>'importacion Datos'!K79</f>
        <v>0</v>
      </c>
      <c r="M79" s="74">
        <f>'importacion Datos'!L79</f>
        <v>0</v>
      </c>
      <c r="N79" s="74">
        <f>'importacion Datos'!M79</f>
        <v>0</v>
      </c>
      <c r="O79" s="69">
        <f t="shared" si="5"/>
        <v>41</v>
      </c>
      <c r="P79" s="35"/>
      <c r="Q79" s="70" t="s">
        <v>93</v>
      </c>
      <c r="R79" s="69">
        <v>870</v>
      </c>
      <c r="S79" s="69">
        <v>405</v>
      </c>
      <c r="T79" s="69">
        <v>227</v>
      </c>
      <c r="U79" s="69">
        <v>182</v>
      </c>
      <c r="V79" s="69">
        <v>82</v>
      </c>
      <c r="W79" s="69">
        <v>112</v>
      </c>
      <c r="X79" s="69">
        <f t="shared" si="3"/>
        <v>41</v>
      </c>
    </row>
    <row r="80" spans="2:24" ht="12.75">
      <c r="B80" s="26" t="s">
        <v>94</v>
      </c>
      <c r="C80" s="7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5"/>
      <c r="P80" s="56"/>
      <c r="Q80" s="26" t="s">
        <v>94</v>
      </c>
      <c r="S80" s="65"/>
      <c r="T80" s="65"/>
      <c r="U80" s="65"/>
      <c r="V80" s="65"/>
      <c r="W80" s="65"/>
      <c r="X80" s="65"/>
    </row>
    <row r="81" spans="2:24" ht="12.75">
      <c r="B81" s="32" t="s">
        <v>95</v>
      </c>
      <c r="C81" s="72">
        <f>'importacion Datos'!B81</f>
        <v>41</v>
      </c>
      <c r="D81" s="72">
        <f>'importacion Datos'!C81</f>
        <v>45</v>
      </c>
      <c r="E81" s="72">
        <f>'importacion Datos'!D81</f>
        <v>48</v>
      </c>
      <c r="F81" s="72">
        <f>'importacion Datos'!E81</f>
        <v>21</v>
      </c>
      <c r="G81" s="72">
        <f>'importacion Datos'!F81</f>
        <v>0</v>
      </c>
      <c r="H81" s="72">
        <f>'importacion Datos'!G81</f>
        <v>0</v>
      </c>
      <c r="I81" s="72">
        <f>'importacion Datos'!H81</f>
        <v>0</v>
      </c>
      <c r="J81" s="72">
        <f>'importacion Datos'!I81</f>
        <v>0</v>
      </c>
      <c r="K81" s="72">
        <f>'importacion Datos'!J81</f>
        <v>0</v>
      </c>
      <c r="L81" s="72">
        <f>'importacion Datos'!K81</f>
        <v>0</v>
      </c>
      <c r="M81" s="72">
        <f>'importacion Datos'!L81</f>
        <v>0</v>
      </c>
      <c r="N81" s="72">
        <f>'importacion Datos'!M81</f>
        <v>0</v>
      </c>
      <c r="O81" s="34">
        <f t="shared" si="5"/>
        <v>155</v>
      </c>
      <c r="P81" s="35"/>
      <c r="Q81" s="66" t="s">
        <v>95</v>
      </c>
      <c r="R81" s="34">
        <v>292</v>
      </c>
      <c r="S81" s="34">
        <v>695</v>
      </c>
      <c r="T81" s="34">
        <v>1435</v>
      </c>
      <c r="U81" s="34">
        <v>552</v>
      </c>
      <c r="V81" s="34">
        <v>442</v>
      </c>
      <c r="W81" s="34">
        <v>438</v>
      </c>
      <c r="X81" s="34">
        <f t="shared" si="3"/>
        <v>155</v>
      </c>
    </row>
    <row r="82" spans="2:24" ht="12.75">
      <c r="B82" s="19" t="s">
        <v>96</v>
      </c>
      <c r="C82" s="73">
        <f>'importacion Datos'!B82</f>
        <v>41</v>
      </c>
      <c r="D82" s="73">
        <f>'importacion Datos'!C82</f>
        <v>45</v>
      </c>
      <c r="E82" s="73">
        <f>'importacion Datos'!D82</f>
        <v>48</v>
      </c>
      <c r="F82" s="73">
        <f>'importacion Datos'!E82</f>
        <v>19</v>
      </c>
      <c r="G82" s="73">
        <f>'importacion Datos'!F82</f>
        <v>0</v>
      </c>
      <c r="H82" s="73">
        <f>'importacion Datos'!G82</f>
        <v>0</v>
      </c>
      <c r="I82" s="73">
        <f>'importacion Datos'!H82</f>
        <v>0</v>
      </c>
      <c r="J82" s="73">
        <f>'importacion Datos'!I82</f>
        <v>0</v>
      </c>
      <c r="K82" s="73">
        <f>'importacion Datos'!J82</f>
        <v>0</v>
      </c>
      <c r="L82" s="73">
        <f>'importacion Datos'!K82</f>
        <v>0</v>
      </c>
      <c r="M82" s="73">
        <f>'importacion Datos'!L82</f>
        <v>0</v>
      </c>
      <c r="N82" s="73">
        <f>'importacion Datos'!M82</f>
        <v>0</v>
      </c>
      <c r="O82" s="48">
        <f t="shared" si="5"/>
        <v>153</v>
      </c>
      <c r="P82" s="35"/>
      <c r="Q82" s="67" t="s">
        <v>96</v>
      </c>
      <c r="R82" s="48">
        <v>292</v>
      </c>
      <c r="S82" s="48">
        <v>695</v>
      </c>
      <c r="T82" s="48">
        <v>696</v>
      </c>
      <c r="U82" s="48">
        <v>549</v>
      </c>
      <c r="V82" s="48">
        <v>443</v>
      </c>
      <c r="W82" s="48">
        <v>407</v>
      </c>
      <c r="X82" s="48">
        <f t="shared" si="3"/>
        <v>153</v>
      </c>
    </row>
    <row r="83" spans="2:24" ht="12.75">
      <c r="B83" s="19" t="s">
        <v>97</v>
      </c>
      <c r="C83" s="73">
        <f>'importacion Datos'!B83</f>
        <v>31</v>
      </c>
      <c r="D83" s="73">
        <f>'importacion Datos'!C83</f>
        <v>33</v>
      </c>
      <c r="E83" s="73">
        <f>'importacion Datos'!D83</f>
        <v>55</v>
      </c>
      <c r="F83" s="73">
        <f>'importacion Datos'!E83</f>
        <v>60</v>
      </c>
      <c r="G83" s="73">
        <f>'importacion Datos'!F83</f>
        <v>0</v>
      </c>
      <c r="H83" s="73">
        <f>'importacion Datos'!G83</f>
        <v>0</v>
      </c>
      <c r="I83" s="73">
        <f>'importacion Datos'!H83</f>
        <v>0</v>
      </c>
      <c r="J83" s="73">
        <f>'importacion Datos'!I83</f>
        <v>0</v>
      </c>
      <c r="K83" s="73">
        <f>'importacion Datos'!J83</f>
        <v>0</v>
      </c>
      <c r="L83" s="73">
        <f>'importacion Datos'!K83</f>
        <v>0</v>
      </c>
      <c r="M83" s="73">
        <f>'importacion Datos'!L83</f>
        <v>0</v>
      </c>
      <c r="N83" s="73">
        <f>'importacion Datos'!M83</f>
        <v>0</v>
      </c>
      <c r="O83" s="48">
        <f t="shared" si="5"/>
        <v>179</v>
      </c>
      <c r="P83" s="35"/>
      <c r="Q83" s="67" t="s">
        <v>97</v>
      </c>
      <c r="R83" s="48">
        <v>302</v>
      </c>
      <c r="S83" s="48">
        <v>1127</v>
      </c>
      <c r="T83" s="48">
        <v>1055</v>
      </c>
      <c r="U83" s="48">
        <v>1225</v>
      </c>
      <c r="V83" s="48">
        <v>558</v>
      </c>
      <c r="W83" s="48">
        <v>389</v>
      </c>
      <c r="X83" s="48">
        <f t="shared" si="3"/>
        <v>179</v>
      </c>
    </row>
    <row r="84" spans="2:24" ht="12.75">
      <c r="B84" s="19" t="s">
        <v>98</v>
      </c>
      <c r="C84" s="73">
        <f>'importacion Datos'!B84</f>
        <v>31</v>
      </c>
      <c r="D84" s="73">
        <f>'importacion Datos'!C84</f>
        <v>33</v>
      </c>
      <c r="E84" s="73">
        <f>'importacion Datos'!D84</f>
        <v>55</v>
      </c>
      <c r="F84" s="73">
        <f>'importacion Datos'!E84</f>
        <v>56</v>
      </c>
      <c r="G84" s="73">
        <f>'importacion Datos'!F84</f>
        <v>0</v>
      </c>
      <c r="H84" s="73">
        <f>'importacion Datos'!G84</f>
        <v>0</v>
      </c>
      <c r="I84" s="73">
        <f>'importacion Datos'!H84</f>
        <v>0</v>
      </c>
      <c r="J84" s="73">
        <f>'importacion Datos'!I84</f>
        <v>0</v>
      </c>
      <c r="K84" s="73">
        <f>'importacion Datos'!J84</f>
        <v>0</v>
      </c>
      <c r="L84" s="73">
        <f>'importacion Datos'!K84</f>
        <v>0</v>
      </c>
      <c r="M84" s="73">
        <f>'importacion Datos'!L84</f>
        <v>0</v>
      </c>
      <c r="N84" s="73">
        <f>'importacion Datos'!M84</f>
        <v>0</v>
      </c>
      <c r="O84" s="48">
        <f t="shared" si="5"/>
        <v>175</v>
      </c>
      <c r="P84" s="35"/>
      <c r="Q84" s="67" t="s">
        <v>98</v>
      </c>
      <c r="R84" s="48">
        <v>299</v>
      </c>
      <c r="S84" s="48">
        <v>1127</v>
      </c>
      <c r="T84" s="48">
        <v>1031</v>
      </c>
      <c r="U84" s="48">
        <v>1222</v>
      </c>
      <c r="V84" s="48">
        <v>545</v>
      </c>
      <c r="W84" s="48">
        <v>392</v>
      </c>
      <c r="X84" s="48">
        <f t="shared" si="3"/>
        <v>175</v>
      </c>
    </row>
    <row r="85" spans="2:24" ht="12.75">
      <c r="B85" s="19" t="s">
        <v>99</v>
      </c>
      <c r="C85" s="73">
        <f>'importacion Datos'!B85</f>
        <v>0</v>
      </c>
      <c r="D85" s="73">
        <f>'importacion Datos'!C85</f>
        <v>0</v>
      </c>
      <c r="E85" s="73">
        <f>'importacion Datos'!D85</f>
        <v>0</v>
      </c>
      <c r="F85" s="73">
        <f>'importacion Datos'!E85</f>
        <v>0</v>
      </c>
      <c r="G85" s="73">
        <f>'importacion Datos'!F85</f>
        <v>0</v>
      </c>
      <c r="H85" s="73">
        <f>'importacion Datos'!G85</f>
        <v>0</v>
      </c>
      <c r="I85" s="73">
        <f>'importacion Datos'!H85</f>
        <v>0</v>
      </c>
      <c r="J85" s="73">
        <f>'importacion Datos'!I85</f>
        <v>0</v>
      </c>
      <c r="K85" s="73">
        <f>'importacion Datos'!J85</f>
        <v>0</v>
      </c>
      <c r="L85" s="73">
        <f>'importacion Datos'!K85</f>
        <v>0</v>
      </c>
      <c r="M85" s="73">
        <f>'importacion Datos'!L85</f>
        <v>0</v>
      </c>
      <c r="N85" s="73">
        <f>'importacion Datos'!M85</f>
        <v>0</v>
      </c>
      <c r="O85" s="48">
        <f t="shared" si="5"/>
        <v>0</v>
      </c>
      <c r="P85" s="35"/>
      <c r="Q85" s="67" t="s">
        <v>99</v>
      </c>
      <c r="R85" s="48">
        <v>0</v>
      </c>
      <c r="S85" s="48">
        <v>0</v>
      </c>
      <c r="T85" s="48">
        <v>0</v>
      </c>
      <c r="U85" s="48">
        <v>0</v>
      </c>
      <c r="V85" s="48">
        <v>0</v>
      </c>
      <c r="W85" s="48">
        <v>0</v>
      </c>
      <c r="X85" s="48">
        <f t="shared" si="3"/>
        <v>0</v>
      </c>
    </row>
    <row r="86" spans="2:24" ht="12.75">
      <c r="B86" s="19" t="s">
        <v>100</v>
      </c>
      <c r="C86" s="73">
        <f>'importacion Datos'!B86</f>
        <v>0</v>
      </c>
      <c r="D86" s="73">
        <f>'importacion Datos'!C86</f>
        <v>0</v>
      </c>
      <c r="E86" s="73">
        <f>'importacion Datos'!D86</f>
        <v>0</v>
      </c>
      <c r="F86" s="73">
        <f>'importacion Datos'!E86</f>
        <v>0</v>
      </c>
      <c r="G86" s="73">
        <f>'importacion Datos'!F86</f>
        <v>0</v>
      </c>
      <c r="H86" s="73">
        <f>'importacion Datos'!G86</f>
        <v>0</v>
      </c>
      <c r="I86" s="73">
        <f>'importacion Datos'!H86</f>
        <v>0</v>
      </c>
      <c r="J86" s="73">
        <f>'importacion Datos'!I86</f>
        <v>0</v>
      </c>
      <c r="K86" s="73">
        <f>'importacion Datos'!J86</f>
        <v>0</v>
      </c>
      <c r="L86" s="73">
        <f>'importacion Datos'!K86</f>
        <v>0</v>
      </c>
      <c r="M86" s="73">
        <f>'importacion Datos'!L86</f>
        <v>0</v>
      </c>
      <c r="N86" s="73">
        <f>'importacion Datos'!M86</f>
        <v>0</v>
      </c>
      <c r="O86" s="48">
        <f t="shared" si="5"/>
        <v>0</v>
      </c>
      <c r="P86" s="35"/>
      <c r="Q86" s="67" t="s">
        <v>100</v>
      </c>
      <c r="R86" s="48">
        <v>0</v>
      </c>
      <c r="S86" s="48">
        <v>0</v>
      </c>
      <c r="T86" s="48">
        <v>0</v>
      </c>
      <c r="U86" s="48">
        <v>0</v>
      </c>
      <c r="V86" s="48">
        <v>0</v>
      </c>
      <c r="W86" s="48">
        <v>0</v>
      </c>
      <c r="X86" s="48">
        <f t="shared" si="3"/>
        <v>0</v>
      </c>
    </row>
    <row r="87" spans="2:24" ht="12.75">
      <c r="B87" s="19" t="s">
        <v>101</v>
      </c>
      <c r="C87" s="73">
        <v>250</v>
      </c>
      <c r="D87" s="73">
        <v>250</v>
      </c>
      <c r="E87" s="73">
        <v>250</v>
      </c>
      <c r="F87" s="73">
        <v>250</v>
      </c>
      <c r="G87" s="73">
        <v>250</v>
      </c>
      <c r="H87" s="73">
        <v>250</v>
      </c>
      <c r="I87" s="73">
        <v>250</v>
      </c>
      <c r="J87" s="73">
        <v>250</v>
      </c>
      <c r="K87" s="73">
        <v>250</v>
      </c>
      <c r="L87" s="73">
        <v>250</v>
      </c>
      <c r="M87" s="73">
        <v>250</v>
      </c>
      <c r="N87" s="73">
        <v>250</v>
      </c>
      <c r="O87" s="48">
        <f>N87</f>
        <v>250</v>
      </c>
      <c r="P87" s="35"/>
      <c r="Q87" s="67" t="s">
        <v>101</v>
      </c>
      <c r="R87" s="48">
        <v>180</v>
      </c>
      <c r="S87" s="48">
        <v>157.94629999999998</v>
      </c>
      <c r="T87" s="48">
        <v>204</v>
      </c>
      <c r="U87" s="48">
        <v>250</v>
      </c>
      <c r="V87" s="48">
        <v>250</v>
      </c>
      <c r="W87" s="48">
        <v>250</v>
      </c>
      <c r="X87" s="48">
        <f t="shared" si="3"/>
        <v>250</v>
      </c>
    </row>
    <row r="88" spans="2:24" ht="12.75">
      <c r="B88" s="23" t="s">
        <v>102</v>
      </c>
      <c r="C88" s="74">
        <v>68</v>
      </c>
      <c r="D88" s="74">
        <v>68</v>
      </c>
      <c r="E88" s="74">
        <v>68</v>
      </c>
      <c r="F88" s="74">
        <v>68</v>
      </c>
      <c r="G88" s="74">
        <v>68</v>
      </c>
      <c r="H88" s="74">
        <v>68</v>
      </c>
      <c r="I88" s="74">
        <v>68</v>
      </c>
      <c r="J88" s="74">
        <v>68</v>
      </c>
      <c r="K88" s="74">
        <v>68</v>
      </c>
      <c r="L88" s="74">
        <v>68</v>
      </c>
      <c r="M88" s="74">
        <v>68</v>
      </c>
      <c r="N88" s="74">
        <v>68</v>
      </c>
      <c r="O88" s="69">
        <f>N88</f>
        <v>68</v>
      </c>
      <c r="P88" s="35"/>
      <c r="Q88" s="70" t="s">
        <v>102</v>
      </c>
      <c r="R88" s="69">
        <v>68</v>
      </c>
      <c r="S88" s="69">
        <v>68</v>
      </c>
      <c r="T88" s="69">
        <v>68</v>
      </c>
      <c r="U88" s="69">
        <v>68</v>
      </c>
      <c r="V88" s="69">
        <v>68</v>
      </c>
      <c r="W88" s="69">
        <v>68</v>
      </c>
      <c r="X88" s="69">
        <f t="shared" si="3"/>
        <v>68</v>
      </c>
    </row>
    <row r="89" spans="2:24" ht="12.75">
      <c r="B89" s="29"/>
      <c r="R89" s="120" t="s">
        <v>103</v>
      </c>
      <c r="S89" s="120"/>
      <c r="T89" s="120"/>
      <c r="U89" s="120"/>
      <c r="V89" s="120"/>
      <c r="W89" s="120"/>
      <c r="X89" s="120"/>
    </row>
    <row r="90" spans="2:24" ht="12.75">
      <c r="B90" s="121" t="s">
        <v>104</v>
      </c>
      <c r="C90" s="122" t="str">
        <f>C4</f>
        <v>ENERO</v>
      </c>
      <c r="D90" s="123" t="str">
        <f aca="true" t="shared" si="6" ref="D90:O90">D4</f>
        <v>FEBRERO</v>
      </c>
      <c r="E90" s="123" t="str">
        <f t="shared" si="6"/>
        <v>MARZO</v>
      </c>
      <c r="F90" s="123" t="str">
        <f t="shared" si="6"/>
        <v>ABRIL</v>
      </c>
      <c r="G90" s="123" t="str">
        <f t="shared" si="6"/>
        <v>MAYO</v>
      </c>
      <c r="H90" s="123" t="str">
        <f t="shared" si="6"/>
        <v>JUNIO</v>
      </c>
      <c r="I90" s="123" t="str">
        <f t="shared" si="6"/>
        <v>JULIO</v>
      </c>
      <c r="J90" s="123" t="str">
        <f t="shared" si="6"/>
        <v>AGOSTO</v>
      </c>
      <c r="K90" s="123" t="str">
        <f t="shared" si="6"/>
        <v>SEPT</v>
      </c>
      <c r="L90" s="123" t="str">
        <f t="shared" si="6"/>
        <v>OCT</v>
      </c>
      <c r="M90" s="123" t="str">
        <f t="shared" si="6"/>
        <v>NOV</v>
      </c>
      <c r="N90" s="123" t="str">
        <f t="shared" si="6"/>
        <v>DICIEMBRE</v>
      </c>
      <c r="O90" s="124" t="str">
        <f t="shared" si="6"/>
        <v>Dato Anual</v>
      </c>
      <c r="P90" s="125"/>
      <c r="Q90" s="126" t="s">
        <v>104</v>
      </c>
      <c r="R90" s="127">
        <v>2010</v>
      </c>
      <c r="S90" s="127">
        <v>2011</v>
      </c>
      <c r="T90" s="127">
        <v>2012</v>
      </c>
      <c r="U90" s="127">
        <v>2013</v>
      </c>
      <c r="V90" s="127">
        <v>2014</v>
      </c>
      <c r="W90" s="127">
        <v>2015</v>
      </c>
      <c r="X90" s="127">
        <v>2016</v>
      </c>
    </row>
    <row r="91" spans="2:24" ht="12.75">
      <c r="B91" s="128" t="s">
        <v>105</v>
      </c>
      <c r="C91" s="129">
        <f>C70/(C49+C55+C57+C58+C59+C60)</f>
        <v>3.5199752307638446</v>
      </c>
      <c r="D91" s="130">
        <f aca="true" t="shared" si="7" ref="D91:N91">D70/(D49+D55+D57+D58+D59+D60)</f>
        <v>1.9640063773404508</v>
      </c>
      <c r="E91" s="130">
        <f t="shared" si="7"/>
        <v>0.16635216226204871</v>
      </c>
      <c r="F91" s="130">
        <f t="shared" si="7"/>
        <v>2.430134579504757</v>
      </c>
      <c r="G91" s="130" t="e">
        <f t="shared" si="7"/>
        <v>#DIV/0!</v>
      </c>
      <c r="H91" s="130" t="e">
        <f t="shared" si="7"/>
        <v>#DIV/0!</v>
      </c>
      <c r="I91" s="130" t="e">
        <f t="shared" si="7"/>
        <v>#DIV/0!</v>
      </c>
      <c r="J91" s="130" t="e">
        <f t="shared" si="7"/>
        <v>#DIV/0!</v>
      </c>
      <c r="K91" s="130" t="e">
        <f t="shared" si="7"/>
        <v>#DIV/0!</v>
      </c>
      <c r="L91" s="130" t="e">
        <f t="shared" si="7"/>
        <v>#DIV/0!</v>
      </c>
      <c r="M91" s="130" t="e">
        <f t="shared" si="7"/>
        <v>#DIV/0!</v>
      </c>
      <c r="N91" s="130" t="e">
        <f t="shared" si="7"/>
        <v>#DIV/0!</v>
      </c>
      <c r="O91" s="131">
        <f>O70/(O49+O55+O57+O58+O59+O60)</f>
        <v>1.6027181268602204</v>
      </c>
      <c r="P91" s="132"/>
      <c r="Q91" s="133" t="s">
        <v>105</v>
      </c>
      <c r="R91" s="131">
        <f aca="true" t="shared" si="8" ref="R91:X91">R70/(R49+R55+R57+R58+R59+R60)</f>
        <v>1.204522007675174</v>
      </c>
      <c r="S91" s="131">
        <f t="shared" si="8"/>
        <v>1.5738010336414094</v>
      </c>
      <c r="T91" s="131">
        <f t="shared" si="8"/>
        <v>1.226293769689139</v>
      </c>
      <c r="U91" s="131">
        <f t="shared" si="8"/>
        <v>1.4400531538191375</v>
      </c>
      <c r="V91" s="131">
        <f t="shared" si="8"/>
        <v>1.4902306806866006</v>
      </c>
      <c r="W91" s="131">
        <f>W70/(W49+W55+W57+W58+W59+W60)</f>
        <v>2.6895778104929717</v>
      </c>
      <c r="X91" s="131">
        <f t="shared" si="8"/>
        <v>1.6027181268602204</v>
      </c>
    </row>
    <row r="92" spans="2:24" ht="12.75">
      <c r="B92" s="128" t="s">
        <v>106</v>
      </c>
      <c r="C92" s="134">
        <f>C66/C22</f>
        <v>1.9494666139223604</v>
      </c>
      <c r="D92" s="130">
        <f aca="true" t="shared" si="9" ref="D92:N92">D66/D22</f>
        <v>2.8990477294710746</v>
      </c>
      <c r="E92" s="130">
        <f t="shared" si="9"/>
        <v>0</v>
      </c>
      <c r="F92" s="130">
        <f t="shared" si="9"/>
        <v>1.8044036796455851</v>
      </c>
      <c r="G92" s="130" t="e">
        <f t="shared" si="9"/>
        <v>#DIV/0!</v>
      </c>
      <c r="H92" s="130" t="e">
        <f t="shared" si="9"/>
        <v>#DIV/0!</v>
      </c>
      <c r="I92" s="135" t="e">
        <f t="shared" si="9"/>
        <v>#DIV/0!</v>
      </c>
      <c r="J92" s="135" t="e">
        <f t="shared" si="9"/>
        <v>#DIV/0!</v>
      </c>
      <c r="K92" s="130" t="e">
        <f t="shared" si="9"/>
        <v>#DIV/0!</v>
      </c>
      <c r="L92" s="130" t="e">
        <f t="shared" si="9"/>
        <v>#DIV/0!</v>
      </c>
      <c r="M92" s="130" t="e">
        <f t="shared" si="9"/>
        <v>#DIV/0!</v>
      </c>
      <c r="N92" s="130" t="e">
        <f t="shared" si="9"/>
        <v>#DIV/0!</v>
      </c>
      <c r="O92" s="131">
        <f>O66/O22</f>
        <v>1.6404275547659322</v>
      </c>
      <c r="P92" s="132"/>
      <c r="Q92" s="2" t="s">
        <v>106</v>
      </c>
      <c r="R92" s="131">
        <f aca="true" t="shared" si="10" ref="R92:X92">R66/R22</f>
        <v>1.421923258555915</v>
      </c>
      <c r="S92" s="131">
        <f t="shared" si="10"/>
        <v>1.3187019569469522</v>
      </c>
      <c r="T92" s="131">
        <f t="shared" si="10"/>
        <v>1.8638091196501954</v>
      </c>
      <c r="U92" s="131">
        <f t="shared" si="10"/>
        <v>2.547831577693554</v>
      </c>
      <c r="V92" s="131">
        <f t="shared" si="10"/>
        <v>1.6928358830137187</v>
      </c>
      <c r="W92" s="131">
        <f>W66/W22</f>
        <v>2.240464079336518</v>
      </c>
      <c r="X92" s="131">
        <f t="shared" si="10"/>
        <v>1.6404275547659322</v>
      </c>
    </row>
    <row r="93" spans="2:24" ht="12.75">
      <c r="B93" s="136" t="s">
        <v>107</v>
      </c>
      <c r="C93" s="137">
        <f>C14</f>
        <v>16001</v>
      </c>
      <c r="D93" s="138">
        <f aca="true" t="shared" si="11" ref="D93:N93">D14</f>
        <v>16041</v>
      </c>
      <c r="E93" s="138">
        <f t="shared" si="11"/>
        <v>16043</v>
      </c>
      <c r="F93" s="138">
        <f t="shared" si="11"/>
        <v>16084</v>
      </c>
      <c r="G93" s="138">
        <f t="shared" si="11"/>
        <v>0</v>
      </c>
      <c r="H93" s="138">
        <f t="shared" si="11"/>
        <v>0</v>
      </c>
      <c r="I93" s="138">
        <f t="shared" si="11"/>
        <v>0</v>
      </c>
      <c r="J93" s="138">
        <f t="shared" si="11"/>
        <v>0</v>
      </c>
      <c r="K93" s="138">
        <f t="shared" si="11"/>
        <v>0</v>
      </c>
      <c r="L93" s="138">
        <f t="shared" si="11"/>
        <v>0</v>
      </c>
      <c r="M93" s="138">
        <f t="shared" si="11"/>
        <v>0</v>
      </c>
      <c r="N93" s="138">
        <f t="shared" si="11"/>
        <v>0</v>
      </c>
      <c r="O93" s="139">
        <f>O14</f>
        <v>0</v>
      </c>
      <c r="P93" s="140"/>
      <c r="Q93" s="141" t="s">
        <v>107</v>
      </c>
      <c r="R93" s="139">
        <f aca="true" t="shared" si="12" ref="R93:X93">R14</f>
        <v>14654</v>
      </c>
      <c r="S93" s="139">
        <f t="shared" si="12"/>
        <v>14783</v>
      </c>
      <c r="T93" s="139">
        <f t="shared" si="12"/>
        <v>15175</v>
      </c>
      <c r="U93" s="139">
        <f t="shared" si="12"/>
        <v>15458</v>
      </c>
      <c r="V93" s="139">
        <f t="shared" si="12"/>
        <v>15694</v>
      </c>
      <c r="W93" s="139">
        <f>W14</f>
        <v>15962</v>
      </c>
      <c r="X93" s="139">
        <f t="shared" si="12"/>
        <v>0</v>
      </c>
    </row>
    <row r="94" spans="2:24" ht="12.75">
      <c r="B94" s="142" t="s">
        <v>108</v>
      </c>
      <c r="C94" s="143">
        <f>C16</f>
        <v>0</v>
      </c>
      <c r="D94" s="144">
        <f aca="true" t="shared" si="13" ref="D94:N94">D16</f>
        <v>0</v>
      </c>
      <c r="E94" s="144">
        <f t="shared" si="13"/>
        <v>0</v>
      </c>
      <c r="F94" s="144">
        <f t="shared" si="13"/>
        <v>0</v>
      </c>
      <c r="G94" s="144">
        <f t="shared" si="13"/>
        <v>0</v>
      </c>
      <c r="H94" s="144">
        <f t="shared" si="13"/>
        <v>0</v>
      </c>
      <c r="I94" s="144">
        <f t="shared" si="13"/>
        <v>0</v>
      </c>
      <c r="J94" s="144">
        <f t="shared" si="13"/>
        <v>0</v>
      </c>
      <c r="K94" s="144">
        <f t="shared" si="13"/>
        <v>0</v>
      </c>
      <c r="L94" s="144">
        <f t="shared" si="13"/>
        <v>0</v>
      </c>
      <c r="M94" s="144">
        <f t="shared" si="13"/>
        <v>0</v>
      </c>
      <c r="N94" s="144">
        <f t="shared" si="13"/>
        <v>0</v>
      </c>
      <c r="O94" s="145">
        <f>O16</f>
        <v>0</v>
      </c>
      <c r="P94" s="140"/>
      <c r="Q94" s="146" t="s">
        <v>108</v>
      </c>
      <c r="R94" s="145">
        <f aca="true" t="shared" si="14" ref="R94:X94">R16</f>
        <v>0</v>
      </c>
      <c r="S94" s="145">
        <f t="shared" si="14"/>
        <v>0</v>
      </c>
      <c r="T94" s="145">
        <f t="shared" si="14"/>
        <v>0</v>
      </c>
      <c r="U94" s="145">
        <f t="shared" si="14"/>
        <v>0</v>
      </c>
      <c r="V94" s="145">
        <f t="shared" si="14"/>
        <v>0</v>
      </c>
      <c r="W94" s="145">
        <f>W16</f>
        <v>0</v>
      </c>
      <c r="X94" s="145">
        <f t="shared" si="14"/>
        <v>0</v>
      </c>
    </row>
    <row r="95" s="1" customFormat="1" ht="12.75"/>
    <row r="96" spans="2:21" ht="12.75">
      <c r="B96" s="147" t="s">
        <v>109</v>
      </c>
      <c r="C96" s="147">
        <f>(C35*22+C36*16+C37*7.5+C38*2.5)/(C35+C36+C37+C38)</f>
        <v>11.052891302907863</v>
      </c>
      <c r="D96" s="130">
        <f>(D35*22+D36*16+D37*7.5+D38*2.5)/(D35+D36+D37+D38)</f>
        <v>11.052891302907863</v>
      </c>
      <c r="E96" s="130">
        <f>(E35*22+E36*16+E37*7.5+E38*2.5)/(E35+E36+E37+E38)</f>
        <v>11.052891302907863</v>
      </c>
      <c r="F96" s="130">
        <f>(F35*22+F36*16+F37*7.5+F38*2.5)/(F35+F36+F37+F38)</f>
        <v>11.052891302907863</v>
      </c>
      <c r="G96" s="148"/>
      <c r="H96" s="148"/>
      <c r="I96" s="148"/>
      <c r="J96" s="148"/>
      <c r="K96" s="148"/>
      <c r="L96" s="148"/>
      <c r="M96" s="148"/>
      <c r="N96" s="148"/>
      <c r="O96" s="148"/>
      <c r="Q96" s="147" t="s">
        <v>109</v>
      </c>
      <c r="R96" s="149">
        <f>(R35*22+R36*16+R37*7.5+R38*2.5)/(R35+R36+R37+R38)</f>
        <v>13.551327250103691</v>
      </c>
      <c r="S96" s="149">
        <f>(S35*22+S36*16+S37*7.5+S38*2.5)/(S35+S36+S37+S38)</f>
        <v>11.81722728701666</v>
      </c>
      <c r="T96" s="149">
        <f>(T35*22+T36*16+T37*7.5+T38*2.5)/(T35+T36+T37+T38)</f>
        <v>11.714617936507056</v>
      </c>
      <c r="U96" s="149">
        <f>(U35*22+U36*16+U37*7.5+U38*2.5)/(U35+U36+U37+U38)</f>
        <v>11.728418163003791</v>
      </c>
    </row>
    <row r="97" spans="17:24" s="1" customFormat="1" ht="12.75">
      <c r="Q97" s="150" t="s">
        <v>110</v>
      </c>
      <c r="R97" s="148">
        <f aca="true" t="shared" si="15" ref="R97:X97">R49+R55+R57+R58+R59+R60</f>
        <v>10526041.4</v>
      </c>
      <c r="S97" s="148">
        <f t="shared" si="15"/>
        <v>9594052.549999999</v>
      </c>
      <c r="T97" s="148">
        <f t="shared" si="15"/>
        <v>12328919.809999999</v>
      </c>
      <c r="U97" s="148">
        <f t="shared" si="15"/>
        <v>10027644.459999999</v>
      </c>
      <c r="V97" s="148">
        <f t="shared" si="15"/>
        <v>10363684.69</v>
      </c>
      <c r="W97" s="148">
        <f>W49+W55+W57+W58+W59+W60</f>
        <v>8788869.07</v>
      </c>
      <c r="X97" s="148">
        <f t="shared" si="15"/>
        <v>3729551.46</v>
      </c>
    </row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</sheetData>
  <sheetProtection selectLockedCells="1" selectUnlockedCells="1"/>
  <mergeCells count="1">
    <mergeCell ref="R89:X89"/>
  </mergeCells>
  <printOptions/>
  <pageMargins left="0.7083333333333334" right="0.7083333333333334" top="0.7479166666666667" bottom="0.747916666666666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6">
      <selection activeCell="P37" sqref="P37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51" t="s">
        <v>111</v>
      </c>
      <c r="E2" s="152" t="str">
        <f>'Resumen Anual'!C2</f>
        <v>SERVICIO AGUAS DE COMAYAGUA</v>
      </c>
      <c r="F2" s="153"/>
      <c r="G2" s="154"/>
      <c r="H2" s="155"/>
      <c r="I2" s="155"/>
    </row>
    <row r="3" spans="4:9" ht="12.75">
      <c r="D3" s="151" t="s">
        <v>3</v>
      </c>
      <c r="E3" s="156">
        <f>'Resumen Anual'!C3</f>
        <v>2016</v>
      </c>
      <c r="F3" s="156"/>
      <c r="G3" s="154"/>
      <c r="H3" s="155"/>
      <c r="I3" s="155"/>
    </row>
    <row r="4" spans="2:4" ht="12.75">
      <c r="B4" s="157" t="s">
        <v>33</v>
      </c>
      <c r="C4" s="158"/>
      <c r="D4" s="158"/>
    </row>
    <row r="26" ht="12.75">
      <c r="B26" s="159" t="s">
        <v>112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6"/>
  <sheetViews>
    <sheetView workbookViewId="0" topLeftCell="A1">
      <selection activeCell="A46" sqref="A46"/>
    </sheetView>
  </sheetViews>
  <sheetFormatPr defaultColWidth="11.421875" defaultRowHeight="15"/>
  <cols>
    <col min="1" max="1" width="0.85546875" style="0" customWidth="1"/>
  </cols>
  <sheetData>
    <row r="1" ht="6" customHeight="1"/>
    <row r="2" spans="4:9" ht="12.75">
      <c r="D2" s="151" t="s">
        <v>111</v>
      </c>
      <c r="E2" s="152" t="str">
        <f>'Resumen Anual'!C2</f>
        <v>SERVICIO AGUAS DE COMAYAGUA</v>
      </c>
      <c r="F2" s="153"/>
      <c r="G2" s="154"/>
      <c r="H2" s="154"/>
      <c r="I2" s="154"/>
    </row>
    <row r="3" spans="4:9" ht="12.75">
      <c r="D3" s="151" t="s">
        <v>3</v>
      </c>
      <c r="E3" s="156">
        <f>'Resumen Anual'!C3</f>
        <v>2016</v>
      </c>
      <c r="F3" s="156"/>
      <c r="G3" s="154"/>
      <c r="H3" s="154"/>
      <c r="I3" s="154"/>
    </row>
    <row r="4" ht="12.75">
      <c r="B4" s="160" t="s">
        <v>113</v>
      </c>
    </row>
    <row r="26" ht="12.75">
      <c r="B26" s="16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9" sqref="A9"/>
    </sheetView>
  </sheetViews>
  <sheetFormatPr defaultColWidth="11.421875" defaultRowHeight="15"/>
  <cols>
    <col min="2" max="2" width="13.28125" style="0" customWidth="1"/>
  </cols>
  <sheetData>
    <row r="1" ht="12.75">
      <c r="A1" t="s">
        <v>114</v>
      </c>
    </row>
    <row r="3" spans="1:3" ht="12.75">
      <c r="A3" s="161" t="s">
        <v>3</v>
      </c>
      <c r="B3" s="162" t="s">
        <v>115</v>
      </c>
      <c r="C3" s="161" t="s">
        <v>116</v>
      </c>
    </row>
    <row r="4" spans="1:3" ht="12.75">
      <c r="A4" s="163">
        <f>'Resumen Anual'!R3</f>
        <v>2010</v>
      </c>
      <c r="B4" s="164">
        <f>'Resumen Anual'!R22*1000/('Resumen Anual'!R14*'Resumen Anual'!R9*365)</f>
        <v>321.1832808284615</v>
      </c>
      <c r="C4" s="163" t="s">
        <v>117</v>
      </c>
    </row>
    <row r="5" spans="1:3" ht="12.75">
      <c r="A5" s="163">
        <f>'Resumen Anual'!S3</f>
        <v>2011</v>
      </c>
      <c r="B5" s="164">
        <f>'Resumen Anual'!S22*1000/('Resumen Anual'!S14*'Resumen Anual'!S9*365)</f>
        <v>374.5976712316093</v>
      </c>
      <c r="C5" s="163" t="s">
        <v>117</v>
      </c>
    </row>
    <row r="6" spans="1:3" ht="12.75">
      <c r="A6" s="163">
        <f>'Resumen Anual'!T3</f>
        <v>2012</v>
      </c>
      <c r="B6" s="164">
        <f>'Resumen Anual'!T22*1000/('Resumen Anual'!T14*'Resumen Anual'!T9*365)</f>
        <v>278.29617386202074</v>
      </c>
      <c r="C6" s="163" t="s">
        <v>117</v>
      </c>
    </row>
    <row r="7" spans="1:3" ht="12.75">
      <c r="A7" s="165">
        <f>'Resumen Anual'!U3</f>
        <v>2013</v>
      </c>
      <c r="B7" s="166">
        <f>('Resumen Anual'!U22*1000)/('Resumen Anual'!U14*'Resumen Anual'!U9*365)</f>
        <v>191.05656157116854</v>
      </c>
      <c r="C7" s="165" t="s">
        <v>117</v>
      </c>
    </row>
    <row r="8" spans="1:3" ht="12.75">
      <c r="A8" s="165">
        <f>'Resumen Anual'!V3</f>
        <v>2014</v>
      </c>
      <c r="B8" s="166">
        <f>('Resumen Anual'!V22*1000)/('Resumen Anual'!V14*'Resumen Anual'!V9*365)</f>
        <v>299.654837116008</v>
      </c>
      <c r="C8" s="165" t="s">
        <v>117</v>
      </c>
    </row>
    <row r="9" spans="1:3" ht="12.75">
      <c r="A9" s="165">
        <f>'Resumen Anual'!W3</f>
        <v>2015</v>
      </c>
      <c r="B9" s="166">
        <f>('Resumen Anual'!W22*1000)/('Resumen Anual'!W14*'Resumen Anual'!W9*365)</f>
        <v>331.42379589882137</v>
      </c>
      <c r="C9" s="165" t="s">
        <v>117</v>
      </c>
    </row>
    <row r="10" spans="1:3" ht="12.75">
      <c r="A10" s="165">
        <f>'Resumen Anual'!X3</f>
        <v>2016</v>
      </c>
      <c r="B10" s="167" t="e">
        <f>('Resumen Anual'!X22*1000)/('Resumen Anual'!X14*'Resumen Anual'!X9*365)</f>
        <v>#DIV/0!</v>
      </c>
      <c r="C10" s="165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86" sqref="A8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R88"/>
  <sheetViews>
    <sheetView workbookViewId="0" topLeftCell="A1">
      <selection activeCell="A50" sqref="A50"/>
    </sheetView>
  </sheetViews>
  <sheetFormatPr defaultColWidth="11.421875" defaultRowHeight="15"/>
  <cols>
    <col min="1" max="1" width="60.00390625" style="0" customWidth="1"/>
    <col min="2" max="2" width="15.421875" style="168" customWidth="1"/>
    <col min="3" max="19" width="11.421875" style="168" customWidth="1"/>
  </cols>
  <sheetData>
    <row r="1" spans="1:17" ht="12.75">
      <c r="A1">
        <v>257</v>
      </c>
      <c r="B1" s="168">
        <v>1358</v>
      </c>
      <c r="C1" s="168">
        <v>1399</v>
      </c>
      <c r="D1" s="168">
        <v>1432</v>
      </c>
      <c r="E1" s="168">
        <v>1438</v>
      </c>
      <c r="P1" s="168" t="s">
        <v>118</v>
      </c>
      <c r="Q1" s="168">
        <v>1399</v>
      </c>
    </row>
    <row r="2" spans="1:17" ht="12.75">
      <c r="A2" t="s">
        <v>1</v>
      </c>
      <c r="B2" s="168" t="s">
        <v>119</v>
      </c>
      <c r="C2" s="168" t="s">
        <v>119</v>
      </c>
      <c r="D2" s="168" t="s">
        <v>119</v>
      </c>
      <c r="E2" s="168" t="s">
        <v>119</v>
      </c>
      <c r="P2" s="168" t="s">
        <v>1</v>
      </c>
      <c r="Q2" s="168" t="s">
        <v>119</v>
      </c>
    </row>
    <row r="3" spans="1:17" ht="12.75">
      <c r="A3" t="s">
        <v>3</v>
      </c>
      <c r="B3" s="168">
        <v>2016</v>
      </c>
      <c r="C3" s="168">
        <v>2016</v>
      </c>
      <c r="D3" s="168">
        <v>2016</v>
      </c>
      <c r="E3" s="168">
        <v>2016</v>
      </c>
      <c r="P3" s="168" t="s">
        <v>3</v>
      </c>
      <c r="Q3" s="168">
        <v>2016</v>
      </c>
    </row>
    <row r="4" spans="1:18" ht="12.75">
      <c r="A4" t="s">
        <v>120</v>
      </c>
      <c r="B4" s="169" t="s">
        <v>121</v>
      </c>
      <c r="C4" s="169" t="s">
        <v>122</v>
      </c>
      <c r="D4" s="169" t="s">
        <v>123</v>
      </c>
      <c r="E4" s="169" t="s">
        <v>124</v>
      </c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 t="s">
        <v>120</v>
      </c>
      <c r="Q4" s="169" t="s">
        <v>122</v>
      </c>
      <c r="R4" s="169"/>
    </row>
    <row r="5" spans="1:18" ht="12.75">
      <c r="A5" t="s">
        <v>17</v>
      </c>
      <c r="B5" s="170">
        <v>42459</v>
      </c>
      <c r="C5" s="170">
        <v>42485</v>
      </c>
      <c r="D5" s="170">
        <v>42527</v>
      </c>
      <c r="E5" s="170">
        <v>42529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 t="s">
        <v>17</v>
      </c>
      <c r="Q5" s="170">
        <v>42485</v>
      </c>
      <c r="R5" s="170"/>
    </row>
    <row r="6" spans="1:17" ht="12.75">
      <c r="A6" t="s">
        <v>18</v>
      </c>
      <c r="B6" s="168" t="s">
        <v>125</v>
      </c>
      <c r="C6" s="168" t="s">
        <v>126</v>
      </c>
      <c r="D6" s="168" t="s">
        <v>126</v>
      </c>
      <c r="E6" s="168" t="s">
        <v>126</v>
      </c>
      <c r="P6" s="168" t="s">
        <v>18</v>
      </c>
      <c r="Q6" s="168" t="s">
        <v>126</v>
      </c>
    </row>
    <row r="7" spans="1:16" ht="12.75">
      <c r="A7" t="s">
        <v>19</v>
      </c>
      <c r="P7" s="168" t="s">
        <v>19</v>
      </c>
    </row>
    <row r="8" spans="1:17" ht="12.75">
      <c r="A8" t="s">
        <v>20</v>
      </c>
      <c r="B8" s="168">
        <v>79631</v>
      </c>
      <c r="C8" s="168">
        <v>79631</v>
      </c>
      <c r="D8" s="168">
        <v>79631</v>
      </c>
      <c r="E8" s="168">
        <v>79631</v>
      </c>
      <c r="P8" s="168" t="s">
        <v>20</v>
      </c>
      <c r="Q8" s="168">
        <v>79631</v>
      </c>
    </row>
    <row r="9" spans="1:17" ht="12.75">
      <c r="A9" t="s">
        <v>21</v>
      </c>
      <c r="B9" s="168">
        <v>5</v>
      </c>
      <c r="C9" s="168">
        <v>5</v>
      </c>
      <c r="D9" s="168">
        <v>5</v>
      </c>
      <c r="E9" s="168">
        <v>5</v>
      </c>
      <c r="P9" s="168" t="s">
        <v>21</v>
      </c>
      <c r="Q9" s="168">
        <v>5</v>
      </c>
    </row>
    <row r="10" spans="1:17" ht="12.75">
      <c r="A10" t="s">
        <v>22</v>
      </c>
      <c r="B10" s="168">
        <v>14615</v>
      </c>
      <c r="C10" s="168">
        <v>14615</v>
      </c>
      <c r="D10" s="168">
        <v>14615</v>
      </c>
      <c r="E10" s="168">
        <v>14615</v>
      </c>
      <c r="P10" s="168" t="s">
        <v>22</v>
      </c>
      <c r="Q10" s="168">
        <v>14615</v>
      </c>
    </row>
    <row r="11" spans="1:17" ht="12.75">
      <c r="A11" t="s">
        <v>127</v>
      </c>
      <c r="B11" s="168">
        <v>8296</v>
      </c>
      <c r="C11" s="168">
        <v>8296.36</v>
      </c>
      <c r="D11" s="168">
        <v>8296.36</v>
      </c>
      <c r="E11" s="168">
        <v>8296.36</v>
      </c>
      <c r="P11" s="168" t="s">
        <v>127</v>
      </c>
      <c r="Q11" s="168">
        <v>8296.36</v>
      </c>
    </row>
    <row r="12" spans="1:17" ht="12.75">
      <c r="A12" t="s">
        <v>128</v>
      </c>
      <c r="B12" s="168">
        <v>1171.76</v>
      </c>
      <c r="C12" s="168">
        <v>1171.76</v>
      </c>
      <c r="D12" s="168">
        <v>1171.76</v>
      </c>
      <c r="E12" s="168">
        <v>1171.76</v>
      </c>
      <c r="P12" s="168" t="s">
        <v>128</v>
      </c>
      <c r="Q12" s="168">
        <v>1171.76</v>
      </c>
    </row>
    <row r="13" spans="1:16" ht="12.75">
      <c r="A13" t="s">
        <v>25</v>
      </c>
      <c r="P13" s="168" t="s">
        <v>25</v>
      </c>
    </row>
    <row r="14" spans="1:17" ht="12.75">
      <c r="A14" t="s">
        <v>26</v>
      </c>
      <c r="B14" s="168">
        <v>16001</v>
      </c>
      <c r="C14" s="168">
        <v>16041</v>
      </c>
      <c r="D14" s="168">
        <v>16043</v>
      </c>
      <c r="E14" s="168">
        <v>16084</v>
      </c>
      <c r="P14" s="168" t="s">
        <v>26</v>
      </c>
      <c r="Q14" s="168">
        <v>16041</v>
      </c>
    </row>
    <row r="15" spans="1:17" ht="12.75">
      <c r="A15" t="s">
        <v>27</v>
      </c>
      <c r="B15" s="168">
        <v>0</v>
      </c>
      <c r="C15" s="168">
        <v>4</v>
      </c>
      <c r="D15" s="168">
        <v>0</v>
      </c>
      <c r="E15" s="168">
        <v>0</v>
      </c>
      <c r="P15" s="168" t="s">
        <v>27</v>
      </c>
      <c r="Q15" s="168">
        <v>4</v>
      </c>
    </row>
    <row r="16" spans="1:17" ht="12.75">
      <c r="A16" t="s">
        <v>28</v>
      </c>
      <c r="B16" s="168">
        <v>0</v>
      </c>
      <c r="C16" s="168">
        <v>0</v>
      </c>
      <c r="D16" s="168">
        <v>0</v>
      </c>
      <c r="E16" s="168">
        <v>0</v>
      </c>
      <c r="P16" s="168" t="s">
        <v>28</v>
      </c>
      <c r="Q16" s="168">
        <v>0</v>
      </c>
    </row>
    <row r="17" spans="1:17" ht="12.75">
      <c r="A17" t="s">
        <v>29</v>
      </c>
      <c r="B17" s="168">
        <v>0</v>
      </c>
      <c r="C17" s="168">
        <v>0</v>
      </c>
      <c r="D17" s="168">
        <v>0</v>
      </c>
      <c r="E17" s="168">
        <v>0</v>
      </c>
      <c r="P17" s="168" t="s">
        <v>29</v>
      </c>
      <c r="Q17" s="168">
        <v>0</v>
      </c>
    </row>
    <row r="18" spans="1:17" ht="12.75">
      <c r="A18" t="s">
        <v>30</v>
      </c>
      <c r="B18" s="168">
        <v>0</v>
      </c>
      <c r="C18" s="168">
        <v>0</v>
      </c>
      <c r="D18" s="168">
        <v>0</v>
      </c>
      <c r="E18" s="168">
        <v>0</v>
      </c>
      <c r="P18" s="168" t="s">
        <v>30</v>
      </c>
      <c r="Q18" s="168">
        <v>0</v>
      </c>
    </row>
    <row r="19" spans="1:17" ht="12.75">
      <c r="A19" t="s">
        <v>31</v>
      </c>
      <c r="B19" s="168">
        <v>6522</v>
      </c>
      <c r="C19" s="168">
        <v>6577</v>
      </c>
      <c r="D19" s="168">
        <v>6662</v>
      </c>
      <c r="E19" s="168">
        <v>6812</v>
      </c>
      <c r="P19" s="168" t="s">
        <v>31</v>
      </c>
      <c r="Q19" s="168">
        <v>6577</v>
      </c>
    </row>
    <row r="20" spans="1:17" ht="12.75">
      <c r="A20" t="s">
        <v>32</v>
      </c>
      <c r="B20" s="168">
        <v>6022</v>
      </c>
      <c r="C20" s="168">
        <v>6077</v>
      </c>
      <c r="D20" s="168">
        <v>6162</v>
      </c>
      <c r="E20" s="168">
        <v>6812</v>
      </c>
      <c r="P20" s="168" t="s">
        <v>32</v>
      </c>
      <c r="Q20" s="168">
        <v>6077</v>
      </c>
    </row>
    <row r="21" spans="1:16" ht="12.75">
      <c r="A21" t="s">
        <v>33</v>
      </c>
      <c r="P21" s="168" t="s">
        <v>33</v>
      </c>
    </row>
    <row r="22" spans="1:17" ht="12.75">
      <c r="A22" t="s">
        <v>34</v>
      </c>
      <c r="B22" s="168">
        <v>836892.86</v>
      </c>
      <c r="C22" s="168">
        <v>780545</v>
      </c>
      <c r="D22" s="168">
        <v>833518.08</v>
      </c>
      <c r="E22" s="168">
        <v>770135.04</v>
      </c>
      <c r="P22" s="168" t="s">
        <v>34</v>
      </c>
      <c r="Q22" s="168">
        <v>780545</v>
      </c>
    </row>
    <row r="23" spans="1:17" ht="12.75">
      <c r="A23" t="s">
        <v>35</v>
      </c>
      <c r="B23" s="168">
        <v>836892.86</v>
      </c>
      <c r="C23" s="168">
        <v>780545</v>
      </c>
      <c r="D23" s="168">
        <v>833518.08</v>
      </c>
      <c r="E23" s="168">
        <v>728144.64</v>
      </c>
      <c r="P23" s="168" t="s">
        <v>35</v>
      </c>
      <c r="Q23" s="168">
        <v>780545</v>
      </c>
    </row>
    <row r="24" spans="1:17" ht="12.75">
      <c r="A24" t="s">
        <v>36</v>
      </c>
      <c r="B24" s="168">
        <v>0</v>
      </c>
      <c r="C24" s="168">
        <v>0</v>
      </c>
      <c r="D24" s="168">
        <v>0</v>
      </c>
      <c r="E24" s="168">
        <v>41990.4</v>
      </c>
      <c r="P24" s="168" t="s">
        <v>36</v>
      </c>
      <c r="Q24" s="168">
        <v>0</v>
      </c>
    </row>
    <row r="25" spans="1:17" ht="12.75">
      <c r="A25" t="s">
        <v>37</v>
      </c>
      <c r="B25" s="168">
        <v>804886</v>
      </c>
      <c r="C25" s="168">
        <v>780545</v>
      </c>
      <c r="D25" s="168">
        <v>833518.08</v>
      </c>
      <c r="E25" s="168">
        <v>0</v>
      </c>
      <c r="P25" s="168" t="s">
        <v>37</v>
      </c>
      <c r="Q25" s="168">
        <v>780545</v>
      </c>
    </row>
    <row r="26" spans="1:16" ht="12.75">
      <c r="A26" t="s">
        <v>38</v>
      </c>
      <c r="P26" s="168" t="s">
        <v>38</v>
      </c>
    </row>
    <row r="27" spans="1:17" ht="12.75">
      <c r="A27" t="s">
        <v>39</v>
      </c>
      <c r="B27" s="168">
        <v>10</v>
      </c>
      <c r="C27" s="168">
        <v>10</v>
      </c>
      <c r="D27" s="168">
        <v>10</v>
      </c>
      <c r="E27" s="168">
        <v>10</v>
      </c>
      <c r="P27" s="168" t="s">
        <v>39</v>
      </c>
      <c r="Q27" s="168">
        <v>10</v>
      </c>
    </row>
    <row r="28" spans="1:17" ht="12.75">
      <c r="A28" t="s">
        <v>40</v>
      </c>
      <c r="B28" s="168">
        <v>0</v>
      </c>
      <c r="C28" s="168">
        <v>10</v>
      </c>
      <c r="D28" s="168">
        <v>10</v>
      </c>
      <c r="E28" s="168">
        <v>10</v>
      </c>
      <c r="P28" s="168" t="s">
        <v>40</v>
      </c>
      <c r="Q28" s="168">
        <v>10</v>
      </c>
    </row>
    <row r="29" spans="1:17" ht="12.75">
      <c r="A29" t="s">
        <v>41</v>
      </c>
      <c r="B29" s="168">
        <v>0</v>
      </c>
      <c r="C29" s="168">
        <v>9</v>
      </c>
      <c r="D29" s="168">
        <v>8</v>
      </c>
      <c r="E29" s="168">
        <v>10</v>
      </c>
      <c r="P29" s="168" t="s">
        <v>41</v>
      </c>
      <c r="Q29" s="168">
        <v>9</v>
      </c>
    </row>
    <row r="30" spans="1:17" ht="12.75">
      <c r="A30" t="s">
        <v>129</v>
      </c>
      <c r="B30" s="168">
        <v>0</v>
      </c>
      <c r="C30" s="168">
        <v>0</v>
      </c>
      <c r="D30" s="168">
        <v>0</v>
      </c>
      <c r="E30" s="168">
        <v>0</v>
      </c>
      <c r="P30" s="168" t="s">
        <v>42</v>
      </c>
      <c r="Q30" s="168">
        <v>0</v>
      </c>
    </row>
    <row r="31" spans="1:17" ht="12.75">
      <c r="A31" t="s">
        <v>43</v>
      </c>
      <c r="B31" s="168">
        <v>0</v>
      </c>
      <c r="C31" s="168">
        <v>0</v>
      </c>
      <c r="D31" s="168">
        <v>0</v>
      </c>
      <c r="E31" s="168">
        <v>0</v>
      </c>
      <c r="P31" s="168" t="s">
        <v>43</v>
      </c>
      <c r="Q31" s="168">
        <v>0</v>
      </c>
    </row>
    <row r="32" spans="1:17" ht="12.75">
      <c r="A32" t="s">
        <v>130</v>
      </c>
      <c r="B32" s="168">
        <v>0</v>
      </c>
      <c r="C32" s="168">
        <v>0</v>
      </c>
      <c r="D32" s="168">
        <v>0</v>
      </c>
      <c r="E32" s="168">
        <v>0</v>
      </c>
      <c r="P32" s="168" t="s">
        <v>44</v>
      </c>
      <c r="Q32" s="168">
        <v>0</v>
      </c>
    </row>
    <row r="33" spans="1:17" ht="12.75">
      <c r="A33" t="s">
        <v>131</v>
      </c>
      <c r="B33" s="168">
        <v>0</v>
      </c>
      <c r="C33" s="168">
        <v>0</v>
      </c>
      <c r="D33" s="168">
        <v>0</v>
      </c>
      <c r="E33" s="168">
        <v>0</v>
      </c>
      <c r="P33" s="168" t="s">
        <v>45</v>
      </c>
      <c r="Q33" s="168">
        <v>0</v>
      </c>
    </row>
    <row r="34" spans="1:16" ht="12.75">
      <c r="A34" t="s">
        <v>46</v>
      </c>
      <c r="P34" s="168" t="s">
        <v>46</v>
      </c>
    </row>
    <row r="35" spans="1:17" ht="12.75">
      <c r="A35" t="s">
        <v>47</v>
      </c>
      <c r="B35" s="171">
        <v>215</v>
      </c>
      <c r="C35" s="168">
        <v>215</v>
      </c>
      <c r="D35" s="168">
        <v>215</v>
      </c>
      <c r="E35" s="168">
        <v>215</v>
      </c>
      <c r="P35" s="168" t="s">
        <v>47</v>
      </c>
      <c r="Q35" s="168">
        <v>215</v>
      </c>
    </row>
    <row r="36" spans="1:17" ht="12.75">
      <c r="A36" t="s">
        <v>48</v>
      </c>
      <c r="B36" s="171">
        <v>8353</v>
      </c>
      <c r="C36" s="168">
        <v>8353</v>
      </c>
      <c r="D36" s="168">
        <v>8353</v>
      </c>
      <c r="E36" s="168">
        <v>8353</v>
      </c>
      <c r="P36" s="168" t="s">
        <v>48</v>
      </c>
      <c r="Q36" s="168">
        <v>8353</v>
      </c>
    </row>
    <row r="37" spans="1:17" ht="12.75">
      <c r="A37" t="s">
        <v>49</v>
      </c>
      <c r="B37" s="171">
        <v>2433</v>
      </c>
      <c r="C37" s="168">
        <v>2433</v>
      </c>
      <c r="D37" s="168">
        <v>2433</v>
      </c>
      <c r="E37" s="168">
        <v>2433</v>
      </c>
      <c r="P37" s="168" t="s">
        <v>49</v>
      </c>
      <c r="Q37" s="168">
        <v>2433</v>
      </c>
    </row>
    <row r="38" spans="1:17" ht="12.75">
      <c r="A38" t="s">
        <v>50</v>
      </c>
      <c r="B38" s="171">
        <v>4096</v>
      </c>
      <c r="C38" s="168">
        <v>4096</v>
      </c>
      <c r="D38" s="168">
        <v>4096</v>
      </c>
      <c r="E38" s="168">
        <v>4096</v>
      </c>
      <c r="P38" s="168" t="s">
        <v>50</v>
      </c>
      <c r="Q38" s="168">
        <v>4096</v>
      </c>
    </row>
    <row r="39" spans="1:16" ht="12.75">
      <c r="A39" t="s">
        <v>51</v>
      </c>
      <c r="P39" s="168" t="s">
        <v>51</v>
      </c>
    </row>
    <row r="40" spans="1:17" ht="12.75">
      <c r="A40" t="s">
        <v>52</v>
      </c>
      <c r="B40" s="168">
        <v>31</v>
      </c>
      <c r="C40" s="168">
        <v>34</v>
      </c>
      <c r="D40" s="168">
        <v>34</v>
      </c>
      <c r="E40" s="168">
        <v>34</v>
      </c>
      <c r="P40" s="168" t="s">
        <v>52</v>
      </c>
      <c r="Q40" s="168">
        <v>34</v>
      </c>
    </row>
    <row r="41" spans="1:17" ht="12.75">
      <c r="A41" t="s">
        <v>53</v>
      </c>
      <c r="B41" s="168">
        <v>0</v>
      </c>
      <c r="C41" s="168">
        <v>0</v>
      </c>
      <c r="D41" s="168">
        <v>0</v>
      </c>
      <c r="E41" s="168">
        <v>0</v>
      </c>
      <c r="P41" s="168" t="s">
        <v>53</v>
      </c>
      <c r="Q41" s="168">
        <v>0</v>
      </c>
    </row>
    <row r="42" spans="1:17" ht="12.75">
      <c r="A42" t="s">
        <v>54</v>
      </c>
      <c r="B42" s="168">
        <v>22</v>
      </c>
      <c r="C42" s="168">
        <v>20</v>
      </c>
      <c r="D42" s="168">
        <v>20</v>
      </c>
      <c r="E42" s="168">
        <v>20</v>
      </c>
      <c r="P42" s="168" t="s">
        <v>54</v>
      </c>
      <c r="Q42" s="168">
        <v>20</v>
      </c>
    </row>
    <row r="43" spans="1:16" ht="12.75">
      <c r="A43" t="s">
        <v>55</v>
      </c>
      <c r="P43" s="168" t="s">
        <v>55</v>
      </c>
    </row>
    <row r="44" spans="1:16" ht="12.75">
      <c r="A44" t="s">
        <v>56</v>
      </c>
      <c r="P44" s="168" t="s">
        <v>56</v>
      </c>
    </row>
    <row r="45" spans="1:17" ht="12.75">
      <c r="A45" t="s">
        <v>57</v>
      </c>
      <c r="B45" s="172">
        <v>272312.48</v>
      </c>
      <c r="C45" s="168">
        <v>266535.42</v>
      </c>
      <c r="D45" s="168">
        <v>278268.75</v>
      </c>
      <c r="E45" s="168">
        <v>276268.75</v>
      </c>
      <c r="P45" s="168" t="s">
        <v>57</v>
      </c>
      <c r="Q45" s="168">
        <v>266535.42</v>
      </c>
    </row>
    <row r="46" spans="1:17" ht="12.75">
      <c r="A46" t="s">
        <v>58</v>
      </c>
      <c r="B46" s="173">
        <v>36870.49</v>
      </c>
      <c r="C46" s="168">
        <v>33003.63</v>
      </c>
      <c r="D46" s="168">
        <v>30650.94</v>
      </c>
      <c r="E46" s="168">
        <v>33581.58</v>
      </c>
      <c r="P46" s="168" t="s">
        <v>58</v>
      </c>
      <c r="Q46" s="168">
        <v>33003.63</v>
      </c>
    </row>
    <row r="47" spans="1:17" ht="12.75">
      <c r="A47" t="s">
        <v>132</v>
      </c>
      <c r="B47" s="168">
        <v>0</v>
      </c>
      <c r="C47" s="168">
        <v>71103</v>
      </c>
      <c r="D47" s="168">
        <v>137862</v>
      </c>
      <c r="E47" s="168">
        <v>0</v>
      </c>
      <c r="P47" s="168" t="s">
        <v>59</v>
      </c>
      <c r="Q47" s="168">
        <v>71103</v>
      </c>
    </row>
    <row r="48" spans="1:17" ht="12.75">
      <c r="A48" t="s">
        <v>133</v>
      </c>
      <c r="B48" s="168">
        <v>10493</v>
      </c>
      <c r="C48" s="168">
        <v>169844.48</v>
      </c>
      <c r="D48" s="168">
        <v>569592.28</v>
      </c>
      <c r="E48" s="168">
        <v>59</v>
      </c>
      <c r="P48" s="168" t="s">
        <v>133</v>
      </c>
      <c r="Q48" s="168">
        <v>169844.48</v>
      </c>
    </row>
    <row r="49" spans="1:17" ht="12.75">
      <c r="A49" t="s">
        <v>61</v>
      </c>
      <c r="B49" s="168">
        <v>319675.97</v>
      </c>
      <c r="C49" s="168">
        <v>540486.53</v>
      </c>
      <c r="D49" s="168">
        <v>1016373.97</v>
      </c>
      <c r="E49" s="168">
        <v>309909.33</v>
      </c>
      <c r="P49" s="168" t="s">
        <v>61</v>
      </c>
      <c r="Q49" s="168">
        <v>540486.53</v>
      </c>
    </row>
    <row r="50" spans="1:16" ht="12.75">
      <c r="A50" t="s">
        <v>62</v>
      </c>
      <c r="P50" s="168" t="s">
        <v>62</v>
      </c>
    </row>
    <row r="51" spans="1:17" ht="12.75">
      <c r="A51" t="s">
        <v>63</v>
      </c>
      <c r="B51" s="168">
        <v>0</v>
      </c>
      <c r="C51" s="168">
        <v>0</v>
      </c>
      <c r="D51" s="168">
        <v>0</v>
      </c>
      <c r="E51" s="168">
        <v>0</v>
      </c>
      <c r="P51" s="168" t="s">
        <v>63</v>
      </c>
      <c r="Q51" s="168">
        <v>0</v>
      </c>
    </row>
    <row r="52" spans="1:17" ht="12.75">
      <c r="A52" t="s">
        <v>64</v>
      </c>
      <c r="B52" s="168">
        <v>0</v>
      </c>
      <c r="C52" s="168">
        <v>0</v>
      </c>
      <c r="D52" s="168">
        <v>0</v>
      </c>
      <c r="E52" s="168">
        <v>0</v>
      </c>
      <c r="P52" s="168" t="s">
        <v>64</v>
      </c>
      <c r="Q52" s="168">
        <v>0</v>
      </c>
    </row>
    <row r="53" spans="1:17" ht="12.75">
      <c r="A53" t="s">
        <v>65</v>
      </c>
      <c r="B53" s="168">
        <v>0</v>
      </c>
      <c r="C53" s="168">
        <v>0</v>
      </c>
      <c r="D53" s="168">
        <v>0</v>
      </c>
      <c r="E53" s="168">
        <v>0</v>
      </c>
      <c r="P53" s="168" t="s">
        <v>65</v>
      </c>
      <c r="Q53" s="168">
        <v>0</v>
      </c>
    </row>
    <row r="54" spans="1:17" ht="12.75">
      <c r="A54" t="s">
        <v>134</v>
      </c>
      <c r="B54" s="168">
        <v>0</v>
      </c>
      <c r="C54" s="168">
        <v>0</v>
      </c>
      <c r="D54" s="168">
        <v>0</v>
      </c>
      <c r="E54" s="168">
        <v>0</v>
      </c>
      <c r="P54" s="168" t="s">
        <v>134</v>
      </c>
      <c r="Q54" s="168">
        <v>0</v>
      </c>
    </row>
    <row r="55" spans="1:17" ht="12.75">
      <c r="A55" t="s">
        <v>67</v>
      </c>
      <c r="B55" s="168">
        <v>0</v>
      </c>
      <c r="C55" s="168">
        <v>0</v>
      </c>
      <c r="D55" s="168">
        <v>0</v>
      </c>
      <c r="E55" s="168">
        <v>0</v>
      </c>
      <c r="P55" s="168" t="s">
        <v>67</v>
      </c>
      <c r="Q55" s="168">
        <v>0</v>
      </c>
    </row>
    <row r="56" spans="1:16" ht="12.75">
      <c r="A56" t="s">
        <v>68</v>
      </c>
      <c r="P56" s="168" t="s">
        <v>68</v>
      </c>
    </row>
    <row r="57" spans="1:17" ht="12.75">
      <c r="A57" t="s">
        <v>69</v>
      </c>
      <c r="B57" s="168">
        <v>176485.58</v>
      </c>
      <c r="C57" s="168">
        <v>183770</v>
      </c>
      <c r="D57" s="168">
        <v>187971.47</v>
      </c>
      <c r="E57" s="168">
        <v>184149.64</v>
      </c>
      <c r="P57" s="168" t="s">
        <v>69</v>
      </c>
      <c r="Q57" s="168">
        <v>183770</v>
      </c>
    </row>
    <row r="58" spans="1:17" ht="12.75">
      <c r="A58" t="s">
        <v>70</v>
      </c>
      <c r="B58" s="168">
        <v>0</v>
      </c>
      <c r="C58" s="168">
        <v>0</v>
      </c>
      <c r="D58" s="168">
        <v>0</v>
      </c>
      <c r="E58" s="168">
        <v>0</v>
      </c>
      <c r="P58" s="168" t="s">
        <v>70</v>
      </c>
      <c r="Q58" s="168">
        <v>0</v>
      </c>
    </row>
    <row r="59" spans="1:17" ht="12.75">
      <c r="A59" t="s">
        <v>71</v>
      </c>
      <c r="B59" s="168">
        <v>0</v>
      </c>
      <c r="C59" s="168">
        <v>15255.53</v>
      </c>
      <c r="D59" s="168">
        <v>13666.54</v>
      </c>
      <c r="E59" s="168">
        <v>19940.91</v>
      </c>
      <c r="P59" s="168" t="s">
        <v>71</v>
      </c>
      <c r="Q59" s="168">
        <v>15255.53</v>
      </c>
    </row>
    <row r="60" spans="1:17" ht="12.75">
      <c r="A60" t="s">
        <v>72</v>
      </c>
      <c r="B60" s="168">
        <v>3926.54</v>
      </c>
      <c r="C60" s="168">
        <v>481059.44</v>
      </c>
      <c r="D60" s="168">
        <v>134576.39</v>
      </c>
      <c r="E60" s="168">
        <v>142303.62</v>
      </c>
      <c r="P60" s="168" t="s">
        <v>72</v>
      </c>
      <c r="Q60" s="168">
        <v>481059.44</v>
      </c>
    </row>
    <row r="61" spans="1:16" ht="15">
      <c r="A61" t="s">
        <v>73</v>
      </c>
      <c r="P61" s="168" t="s">
        <v>73</v>
      </c>
    </row>
    <row r="62" spans="1:17" ht="15">
      <c r="A62" t="s">
        <v>74</v>
      </c>
      <c r="B62" s="174">
        <v>458627</v>
      </c>
      <c r="C62" s="168">
        <v>466054</v>
      </c>
      <c r="D62" s="168">
        <v>477285</v>
      </c>
      <c r="E62" s="175">
        <v>523093</v>
      </c>
      <c r="P62" s="168" t="s">
        <v>74</v>
      </c>
      <c r="Q62" s="168">
        <v>466054</v>
      </c>
    </row>
    <row r="63" spans="1:17" ht="15">
      <c r="A63" t="s">
        <v>75</v>
      </c>
      <c r="B63" s="168">
        <v>1900632.24</v>
      </c>
      <c r="C63" s="168">
        <v>1859956.6</v>
      </c>
      <c r="D63" s="168">
        <v>1879138.1</v>
      </c>
      <c r="E63" s="168">
        <v>0</v>
      </c>
      <c r="P63" s="168" t="s">
        <v>75</v>
      </c>
      <c r="Q63" s="168">
        <v>1859956.6</v>
      </c>
    </row>
    <row r="64" spans="1:17" ht="15">
      <c r="A64" t="s">
        <v>76</v>
      </c>
      <c r="B64" s="168">
        <v>0</v>
      </c>
      <c r="C64" s="168">
        <v>0</v>
      </c>
      <c r="D64" s="168">
        <v>0</v>
      </c>
      <c r="E64" s="168">
        <v>0</v>
      </c>
      <c r="P64" s="168" t="s">
        <v>76</v>
      </c>
      <c r="Q64" s="168">
        <v>0</v>
      </c>
    </row>
    <row r="65" spans="1:17" ht="15">
      <c r="A65" t="s">
        <v>135</v>
      </c>
      <c r="B65" s="168">
        <v>9952224.46</v>
      </c>
      <c r="C65" s="168">
        <v>10002</v>
      </c>
      <c r="D65" s="168">
        <v>0</v>
      </c>
      <c r="E65" s="168">
        <v>9730482.68</v>
      </c>
      <c r="P65" s="168" t="s">
        <v>135</v>
      </c>
      <c r="Q65" s="168">
        <v>10002</v>
      </c>
    </row>
    <row r="66" spans="1:17" ht="12.75">
      <c r="A66" t="s">
        <v>78</v>
      </c>
      <c r="B66" s="168">
        <v>1631494.69</v>
      </c>
      <c r="C66" s="168">
        <v>2262837.21</v>
      </c>
      <c r="D66" s="168">
        <v>0</v>
      </c>
      <c r="E66" s="168">
        <v>1389634.5</v>
      </c>
      <c r="P66" s="168" t="s">
        <v>78</v>
      </c>
      <c r="Q66" s="168">
        <v>2262837.21</v>
      </c>
    </row>
    <row r="67" spans="1:17" ht="12.75">
      <c r="A67" t="s">
        <v>79</v>
      </c>
      <c r="B67" s="168">
        <v>0</v>
      </c>
      <c r="C67" s="168">
        <v>0</v>
      </c>
      <c r="D67" s="168">
        <v>0</v>
      </c>
      <c r="E67" s="168">
        <v>0</v>
      </c>
      <c r="P67" s="168" t="s">
        <v>79</v>
      </c>
      <c r="Q67" s="168">
        <v>0</v>
      </c>
    </row>
    <row r="68" spans="1:17" ht="12.75">
      <c r="A68" t="s">
        <v>80</v>
      </c>
      <c r="B68" s="168">
        <v>128803</v>
      </c>
      <c r="C68" s="168">
        <v>134373</v>
      </c>
      <c r="D68" s="168">
        <v>225006</v>
      </c>
      <c r="E68" s="168">
        <v>205271.33</v>
      </c>
      <c r="P68" s="168" t="s">
        <v>80</v>
      </c>
      <c r="Q68" s="168">
        <v>134373</v>
      </c>
    </row>
    <row r="69" spans="1:17" ht="12.75">
      <c r="A69" t="s">
        <v>81</v>
      </c>
      <c r="B69" s="168">
        <v>1900632.24</v>
      </c>
      <c r="C69" s="168">
        <v>1859956.6</v>
      </c>
      <c r="D69" s="168">
        <v>1879138.1</v>
      </c>
      <c r="E69" s="168">
        <v>0</v>
      </c>
      <c r="P69" s="168" t="s">
        <v>81</v>
      </c>
      <c r="Q69" s="168">
        <v>0</v>
      </c>
    </row>
    <row r="70" spans="1:17" ht="12.75">
      <c r="A70" t="s">
        <v>82</v>
      </c>
      <c r="B70" s="168">
        <v>1760297.69</v>
      </c>
      <c r="C70" s="168">
        <v>2397210.21</v>
      </c>
      <c r="D70" s="168">
        <v>225006</v>
      </c>
      <c r="E70" s="168">
        <v>1594905.83</v>
      </c>
      <c r="P70" s="168" t="s">
        <v>82</v>
      </c>
      <c r="Q70" s="168">
        <v>2397210.21</v>
      </c>
    </row>
    <row r="71" spans="1:16" ht="12.75">
      <c r="A71" t="s">
        <v>83</v>
      </c>
      <c r="P71" s="168" t="s">
        <v>83</v>
      </c>
    </row>
    <row r="72" spans="1:17" ht="12.75">
      <c r="A72" t="s">
        <v>84</v>
      </c>
      <c r="B72" s="168">
        <v>14981</v>
      </c>
      <c r="C72" s="168">
        <v>15018</v>
      </c>
      <c r="D72" s="168">
        <v>0</v>
      </c>
      <c r="E72" s="168">
        <v>15007</v>
      </c>
      <c r="P72" s="168" t="s">
        <v>84</v>
      </c>
      <c r="Q72" s="168">
        <v>15018</v>
      </c>
    </row>
    <row r="73" spans="1:17" ht="12.75">
      <c r="A73" t="s">
        <v>86</v>
      </c>
      <c r="B73" s="168">
        <v>237</v>
      </c>
      <c r="C73" s="168">
        <v>254</v>
      </c>
      <c r="D73" s="168">
        <v>457</v>
      </c>
      <c r="E73" s="168">
        <v>350</v>
      </c>
      <c r="P73" s="168" t="s">
        <v>86</v>
      </c>
      <c r="Q73" s="168">
        <v>254</v>
      </c>
    </row>
    <row r="74" spans="1:17" ht="12.75">
      <c r="A74" t="s">
        <v>88</v>
      </c>
      <c r="B74" s="168">
        <v>31</v>
      </c>
      <c r="C74" s="168">
        <v>39</v>
      </c>
      <c r="D74" s="168">
        <v>70</v>
      </c>
      <c r="E74" s="168">
        <v>55</v>
      </c>
      <c r="P74" s="168" t="s">
        <v>88</v>
      </c>
      <c r="Q74" s="168">
        <v>39</v>
      </c>
    </row>
    <row r="75" spans="1:17" ht="12.75">
      <c r="A75" t="s">
        <v>89</v>
      </c>
      <c r="B75" s="168">
        <v>31</v>
      </c>
      <c r="C75" s="168">
        <v>39</v>
      </c>
      <c r="D75" s="168">
        <v>63</v>
      </c>
      <c r="E75" s="168">
        <v>52</v>
      </c>
      <c r="P75" s="168" t="s">
        <v>89</v>
      </c>
      <c r="Q75" s="168">
        <v>39</v>
      </c>
    </row>
    <row r="76" spans="1:17" ht="12.75">
      <c r="A76" t="s">
        <v>90</v>
      </c>
      <c r="B76" s="168">
        <v>0</v>
      </c>
      <c r="C76" s="168">
        <v>0</v>
      </c>
      <c r="D76" s="168">
        <v>0</v>
      </c>
      <c r="E76" s="168">
        <v>0</v>
      </c>
      <c r="P76" s="168" t="s">
        <v>90</v>
      </c>
      <c r="Q76" s="168">
        <v>0</v>
      </c>
    </row>
    <row r="77" spans="1:17" ht="12.75">
      <c r="A77" t="s">
        <v>91</v>
      </c>
      <c r="B77" s="168">
        <v>0</v>
      </c>
      <c r="C77" s="168">
        <v>0</v>
      </c>
      <c r="D77" s="168">
        <v>0</v>
      </c>
      <c r="E77" s="168">
        <v>0</v>
      </c>
      <c r="P77" s="168" t="s">
        <v>91</v>
      </c>
      <c r="Q77" s="168">
        <v>0</v>
      </c>
    </row>
    <row r="78" spans="1:17" ht="12.75">
      <c r="A78" t="s">
        <v>92</v>
      </c>
      <c r="B78" s="168">
        <v>11</v>
      </c>
      <c r="C78" s="168">
        <v>22</v>
      </c>
      <c r="D78" s="168">
        <v>19</v>
      </c>
      <c r="E78" s="168">
        <v>43</v>
      </c>
      <c r="P78" s="168" t="s">
        <v>92</v>
      </c>
      <c r="Q78" s="168">
        <v>22</v>
      </c>
    </row>
    <row r="79" spans="1:17" ht="12.75">
      <c r="A79" t="s">
        <v>93</v>
      </c>
      <c r="B79" s="168">
        <v>5</v>
      </c>
      <c r="C79" s="168">
        <v>5</v>
      </c>
      <c r="D79" s="168">
        <v>4</v>
      </c>
      <c r="E79" s="168">
        <v>27</v>
      </c>
      <c r="P79" s="168" t="s">
        <v>93</v>
      </c>
      <c r="Q79" s="168">
        <v>5</v>
      </c>
    </row>
    <row r="80" spans="1:16" ht="12.75">
      <c r="A80" t="s">
        <v>94</v>
      </c>
      <c r="P80" s="168" t="s">
        <v>94</v>
      </c>
    </row>
    <row r="81" spans="1:17" ht="12.75">
      <c r="A81" t="s">
        <v>95</v>
      </c>
      <c r="B81" s="168">
        <v>41</v>
      </c>
      <c r="C81" s="168">
        <v>45</v>
      </c>
      <c r="D81" s="168">
        <v>48</v>
      </c>
      <c r="E81" s="168">
        <v>21</v>
      </c>
      <c r="P81" s="168" t="s">
        <v>95</v>
      </c>
      <c r="Q81" s="168">
        <v>45</v>
      </c>
    </row>
    <row r="82" spans="1:17" ht="12.75">
      <c r="A82" t="s">
        <v>96</v>
      </c>
      <c r="B82" s="168">
        <v>41</v>
      </c>
      <c r="C82" s="168">
        <v>45</v>
      </c>
      <c r="D82" s="168">
        <v>48</v>
      </c>
      <c r="E82" s="168">
        <v>19</v>
      </c>
      <c r="P82" s="168" t="s">
        <v>96</v>
      </c>
      <c r="Q82" s="168">
        <v>45</v>
      </c>
    </row>
    <row r="83" spans="1:17" ht="12.75">
      <c r="A83" t="s">
        <v>97</v>
      </c>
      <c r="B83" s="168">
        <v>31</v>
      </c>
      <c r="C83" s="168">
        <v>33</v>
      </c>
      <c r="D83" s="168">
        <v>55</v>
      </c>
      <c r="E83" s="168">
        <v>60</v>
      </c>
      <c r="P83" s="168" t="s">
        <v>97</v>
      </c>
      <c r="Q83" s="168">
        <v>33</v>
      </c>
    </row>
    <row r="84" spans="1:17" ht="12.75">
      <c r="A84" t="s">
        <v>98</v>
      </c>
      <c r="B84" s="168">
        <v>31</v>
      </c>
      <c r="C84" s="168">
        <v>33</v>
      </c>
      <c r="D84" s="168">
        <v>55</v>
      </c>
      <c r="E84" s="168">
        <v>56</v>
      </c>
      <c r="P84" s="168" t="s">
        <v>98</v>
      </c>
      <c r="Q84" s="168">
        <v>33</v>
      </c>
    </row>
    <row r="85" spans="1:17" ht="12.75">
      <c r="A85" t="s">
        <v>99</v>
      </c>
      <c r="B85" s="168">
        <v>0</v>
      </c>
      <c r="C85" s="168">
        <v>0</v>
      </c>
      <c r="D85" s="168">
        <v>0</v>
      </c>
      <c r="E85" s="168">
        <v>0</v>
      </c>
      <c r="P85" s="168" t="s">
        <v>99</v>
      </c>
      <c r="Q85" s="168">
        <v>0</v>
      </c>
    </row>
    <row r="86" spans="1:17" ht="12.75">
      <c r="A86" t="s">
        <v>100</v>
      </c>
      <c r="B86" s="168">
        <v>0</v>
      </c>
      <c r="C86" s="168">
        <v>0</v>
      </c>
      <c r="D86" s="168">
        <v>0</v>
      </c>
      <c r="E86" s="168">
        <v>0</v>
      </c>
      <c r="P86" s="168" t="s">
        <v>100</v>
      </c>
      <c r="Q86" s="168">
        <v>0</v>
      </c>
    </row>
    <row r="87" spans="1:17" ht="12.75">
      <c r="A87" t="s">
        <v>101</v>
      </c>
      <c r="B87" s="168">
        <v>249</v>
      </c>
      <c r="C87" s="168">
        <v>249</v>
      </c>
      <c r="D87" s="168">
        <v>249</v>
      </c>
      <c r="E87" s="168">
        <v>250</v>
      </c>
      <c r="P87" s="168" t="s">
        <v>101</v>
      </c>
      <c r="Q87" s="168">
        <v>249</v>
      </c>
    </row>
    <row r="88" spans="1:17" ht="12.75">
      <c r="A88" t="s">
        <v>102</v>
      </c>
      <c r="B88" s="168">
        <v>0</v>
      </c>
      <c r="C88" s="168">
        <v>0</v>
      </c>
      <c r="D88" s="168">
        <v>0</v>
      </c>
      <c r="E88" s="168">
        <v>0</v>
      </c>
      <c r="P88" s="168" t="s">
        <v>102</v>
      </c>
      <c r="Q88" s="168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E12" sqref="E12"/>
    </sheetView>
  </sheetViews>
  <sheetFormatPr defaultColWidth="11.421875" defaultRowHeight="15"/>
  <cols>
    <col min="1" max="1" width="1.8515625" style="0" customWidth="1"/>
    <col min="3" max="3" width="43.8515625" style="0" customWidth="1"/>
    <col min="4" max="4" width="10.7109375" style="0" customWidth="1"/>
    <col min="7" max="10" width="15.28125" style="0" customWidth="1"/>
  </cols>
  <sheetData>
    <row r="1" spans="1:10" ht="12.75">
      <c r="A1" s="1"/>
      <c r="B1" s="1"/>
      <c r="C1" s="1"/>
      <c r="D1" s="176"/>
      <c r="E1" s="1"/>
      <c r="F1" s="1"/>
      <c r="G1" s="1"/>
      <c r="H1" s="1"/>
      <c r="I1" s="1"/>
      <c r="J1" s="1"/>
    </row>
    <row r="2" spans="1:10" ht="12.75">
      <c r="A2" s="1"/>
      <c r="B2" s="177" t="s">
        <v>136</v>
      </c>
      <c r="C2" s="177" t="s">
        <v>137</v>
      </c>
      <c r="D2" s="178" t="s">
        <v>0</v>
      </c>
      <c r="E2" s="179" t="str">
        <f>'Resumen Anual'!R2</f>
        <v>SERVICIO AGUAS DE COMAYAGUA</v>
      </c>
      <c r="F2" s="179"/>
      <c r="G2" s="180"/>
      <c r="H2" s="181"/>
      <c r="I2" s="181"/>
      <c r="J2" s="181"/>
    </row>
    <row r="3" spans="1:11" ht="12.75">
      <c r="A3" s="1"/>
      <c r="B3" s="1"/>
      <c r="C3" s="1"/>
      <c r="D3" s="10" t="s">
        <v>138</v>
      </c>
      <c r="E3" s="10">
        <v>2010</v>
      </c>
      <c r="F3" s="10">
        <v>2011</v>
      </c>
      <c r="G3" s="10">
        <v>2012</v>
      </c>
      <c r="H3" s="10">
        <v>2013</v>
      </c>
      <c r="I3" s="10">
        <v>2014</v>
      </c>
      <c r="J3" s="10">
        <v>2015</v>
      </c>
      <c r="K3" s="10">
        <f>'Resumen Anual'!O3</f>
        <v>2016</v>
      </c>
    </row>
    <row r="4" spans="1:11" ht="12.75">
      <c r="A4" s="1"/>
      <c r="B4" s="182" t="s">
        <v>139</v>
      </c>
      <c r="C4" s="183" t="s">
        <v>140</v>
      </c>
      <c r="D4" s="176" t="s">
        <v>0</v>
      </c>
      <c r="E4" s="1"/>
      <c r="F4" s="1"/>
      <c r="G4" s="1"/>
      <c r="H4" s="1"/>
      <c r="I4" s="1"/>
      <c r="J4" s="1"/>
      <c r="K4" s="1"/>
    </row>
    <row r="5" spans="1:11" ht="12.75">
      <c r="A5" s="1"/>
      <c r="B5" s="184" t="s">
        <v>141</v>
      </c>
      <c r="C5" s="133" t="s">
        <v>142</v>
      </c>
      <c r="D5" s="185" t="s">
        <v>143</v>
      </c>
      <c r="E5" s="186">
        <f>'Resumen Anual'!R14*'Resumen Anual'!R9/'Resumen Anual'!R8</f>
        <v>0.9840843462494124</v>
      </c>
      <c r="F5" s="186">
        <f>'Resumen Anual'!S14*'Resumen Anual'!S9/'Resumen Anual'!S8</f>
        <v>0.9895432471452945</v>
      </c>
      <c r="G5" s="186">
        <f>'Resumen Anual'!T14*'Resumen Anual'!T9/'Resumen Anual'!T8</f>
        <v>0.9735552247998358</v>
      </c>
      <c r="H5" s="186">
        <f>'Resumen Anual'!U14*'Resumen Anual'!U9/'Resumen Anual'!U8</f>
        <v>0.9917111476082939</v>
      </c>
      <c r="I5" s="186">
        <v>0.98542025090731</v>
      </c>
      <c r="J5" s="186">
        <v>0.9815158707709715</v>
      </c>
      <c r="K5" s="186" t="e">
        <f>'Resumen Anual'!X14*'Resumen Anual'!X9/'Resumen Anual'!X8</f>
        <v>#DIV/0!</v>
      </c>
    </row>
    <row r="6" spans="1:11" ht="12.75">
      <c r="A6" s="1"/>
      <c r="B6" s="187" t="s">
        <v>144</v>
      </c>
      <c r="C6" s="188" t="s">
        <v>145</v>
      </c>
      <c r="D6" s="189" t="s">
        <v>143</v>
      </c>
      <c r="E6" s="190">
        <f>'Resumen Anual'!R16*'Resumen Anual'!R9/'Resumen Anual'!R8</f>
        <v>0</v>
      </c>
      <c r="F6" s="190">
        <f>'Resumen Anual'!S16*'Resumen Anual'!S9/'Resumen Anual'!S8</f>
        <v>0</v>
      </c>
      <c r="G6" s="190">
        <f>'Resumen Anual'!T16*'Resumen Anual'!T9/'Resumen Anual'!T8</f>
        <v>0</v>
      </c>
      <c r="H6" s="190">
        <f>'Resumen Anual'!U16*'Resumen Anual'!U9/'Resumen Anual'!U8</f>
        <v>0</v>
      </c>
      <c r="I6" s="190">
        <v>0</v>
      </c>
      <c r="J6" s="190">
        <v>0</v>
      </c>
      <c r="K6" s="190" t="e">
        <f>'Resumen Anual'!X16*'Resumen Anual'!X9/'Resumen Anual'!X8</f>
        <v>#DIV/0!</v>
      </c>
    </row>
    <row r="7" spans="1:11" ht="12.75">
      <c r="A7" s="1"/>
      <c r="B7" s="187" t="s">
        <v>146</v>
      </c>
      <c r="C7" s="2" t="s">
        <v>147</v>
      </c>
      <c r="D7" s="189" t="s">
        <v>148</v>
      </c>
      <c r="E7" s="191">
        <f>('Resumen Anual'!R22*1000/365)/('Resumen Anual'!R14*'Resumen Anual'!R9)</f>
        <v>321.1832808284615</v>
      </c>
      <c r="F7" s="191">
        <f>('Resumen Anual'!S22*1000/365)/('Resumen Anual'!S14*'Resumen Anual'!S9)</f>
        <v>374.5976712316093</v>
      </c>
      <c r="G7" s="191">
        <f>('Resumen Anual'!T22*1000/365)/('Resumen Anual'!T14*'Resumen Anual'!T9)</f>
        <v>278.2961738620207</v>
      </c>
      <c r="H7" s="191">
        <f>('Resumen Anual'!U22*1000/365)/('Resumen Anual'!U14*'Resumen Anual'!U9)</f>
        <v>191.05656157116854</v>
      </c>
      <c r="I7" s="191">
        <v>299.654837116008</v>
      </c>
      <c r="J7" s="191">
        <v>331.4237958988213</v>
      </c>
      <c r="K7" s="191" t="e">
        <f>('Resumen Anual'!X22*1000/365)/('Resumen Anual'!X14*'Resumen Anual'!X9)</f>
        <v>#DIV/0!</v>
      </c>
    </row>
    <row r="8" spans="1:11" ht="12.75">
      <c r="A8" s="1"/>
      <c r="B8" s="187" t="s">
        <v>149</v>
      </c>
      <c r="C8" s="192" t="s">
        <v>150</v>
      </c>
      <c r="D8" s="189" t="s">
        <v>143</v>
      </c>
      <c r="E8" s="193">
        <f>'Resumen Anual'!R28/'Resumen Anual'!R27</f>
        <v>0.625</v>
      </c>
      <c r="F8" s="193">
        <f>'Resumen Anual'!S28/'Resumen Anual'!S27</f>
        <v>0.9259259259259259</v>
      </c>
      <c r="G8" s="193">
        <f>'Resumen Anual'!T28/'Resumen Anual'!T27</f>
        <v>0.8316831683168316</v>
      </c>
      <c r="H8" s="193">
        <f>'Resumen Anual'!U28/'Resumen Anual'!U27</f>
        <v>0.9907407407407407</v>
      </c>
      <c r="I8" s="193">
        <v>0.8540145985401459</v>
      </c>
      <c r="J8" s="193">
        <v>0.8881118881118881</v>
      </c>
      <c r="K8" s="193">
        <f>'Resumen Anual'!X28/'Resumen Anual'!X27</f>
        <v>0.85</v>
      </c>
    </row>
    <row r="9" spans="1:11" ht="12.75">
      <c r="A9" s="1"/>
      <c r="B9" s="187" t="s">
        <v>151</v>
      </c>
      <c r="C9" s="192" t="s">
        <v>152</v>
      </c>
      <c r="D9" s="189" t="s">
        <v>143</v>
      </c>
      <c r="E9" s="193">
        <f>'Resumen Anual'!R29/'Resumen Anual'!R28</f>
        <v>0.8</v>
      </c>
      <c r="F9" s="193">
        <f>'Resumen Anual'!S29/'Resumen Anual'!S28</f>
        <v>0.52</v>
      </c>
      <c r="G9" s="193">
        <f>'Resumen Anual'!T29/'Resumen Anual'!T28</f>
        <v>0.5595238095238095</v>
      </c>
      <c r="H9" s="193">
        <f>'Resumen Anual'!U29/'Resumen Anual'!U28</f>
        <v>0.616822429906542</v>
      </c>
      <c r="I9" s="193">
        <v>0.7350427350427351</v>
      </c>
      <c r="J9" s="193">
        <v>0.5984251968503937</v>
      </c>
      <c r="K9" s="193">
        <f>'Resumen Anual'!X29/'Resumen Anual'!X28</f>
        <v>0.9558823529411765</v>
      </c>
    </row>
    <row r="10" spans="1:11" ht="12.75">
      <c r="A10" s="1"/>
      <c r="B10" s="187" t="s">
        <v>153</v>
      </c>
      <c r="C10" s="192" t="s">
        <v>154</v>
      </c>
      <c r="D10" s="189" t="s">
        <v>143</v>
      </c>
      <c r="E10" s="193" t="e">
        <f>'Resumen Anual'!R31/'Resumen Anual'!R30</f>
        <v>#DIV/0!</v>
      </c>
      <c r="F10" s="193" t="e">
        <f>'Resumen Anual'!S31/'Resumen Anual'!S30</f>
        <v>#DIV/0!</v>
      </c>
      <c r="G10" s="193" t="e">
        <f>'Resumen Anual'!T31/'Resumen Anual'!T30</f>
        <v>#DIV/0!</v>
      </c>
      <c r="H10" s="193" t="e">
        <f>'Resumen Anual'!U31/'Resumen Anual'!U30</f>
        <v>#DIV/0!</v>
      </c>
      <c r="I10" s="193" t="e">
        <f>#N/A</f>
        <v>#N/A</v>
      </c>
      <c r="J10" s="193" t="e">
        <f>#N/A</f>
        <v>#N/A</v>
      </c>
      <c r="K10" s="193" t="e">
        <f>'Resumen Anual'!X31/'Resumen Anual'!X30</f>
        <v>#DIV/0!</v>
      </c>
    </row>
    <row r="11" spans="1:11" ht="12.75">
      <c r="A11" s="1"/>
      <c r="B11" s="187" t="s">
        <v>155</v>
      </c>
      <c r="C11" s="192" t="s">
        <v>156</v>
      </c>
      <c r="D11" s="189" t="s">
        <v>143</v>
      </c>
      <c r="E11" s="193" t="e">
        <f>'Resumen Anual'!R33/'Resumen Anual'!R32</f>
        <v>#DIV/0!</v>
      </c>
      <c r="F11" s="193" t="e">
        <f>'Resumen Anual'!S33/'Resumen Anual'!S32</f>
        <v>#DIV/0!</v>
      </c>
      <c r="G11" s="193" t="e">
        <f>'Resumen Anual'!T33/'Resumen Anual'!T32</f>
        <v>#DIV/0!</v>
      </c>
      <c r="H11" s="193" t="e">
        <f>'Resumen Anual'!U33/'Resumen Anual'!U32</f>
        <v>#DIV/0!</v>
      </c>
      <c r="I11" s="193" t="e">
        <f>#N/A</f>
        <v>#N/A</v>
      </c>
      <c r="J11" s="193" t="e">
        <f>#N/A</f>
        <v>#N/A</v>
      </c>
      <c r="K11" s="193" t="e">
        <f>'Resumen Anual'!X33/'Resumen Anual'!X32</f>
        <v>#DIV/0!</v>
      </c>
    </row>
    <row r="12" spans="1:11" ht="12.75">
      <c r="A12" s="1"/>
      <c r="B12" s="194" t="s">
        <v>157</v>
      </c>
      <c r="C12" s="141" t="s">
        <v>158</v>
      </c>
      <c r="D12" s="189" t="s">
        <v>159</v>
      </c>
      <c r="E12" s="195">
        <f>('Resumen Anual'!R35*22+'Resumen Anual'!R36*16+'Resumen Anual'!R37*7.5+'Resumen Anual'!R38*2.5)/('Resumen Anual'!R35+'Resumen Anual'!R36+'Resumen Anual'!R37+'Resumen Anual'!R38)</f>
        <v>13.551327250103691</v>
      </c>
      <c r="F12" s="195">
        <f>('Resumen Anual'!S35*22+'Resumen Anual'!S36*16+'Resumen Anual'!S37*7.5+'Resumen Anual'!S38*2.5)/('Resumen Anual'!S35+'Resumen Anual'!S36+'Resumen Anual'!S37+'Resumen Anual'!S38)</f>
        <v>11.81722728701666</v>
      </c>
      <c r="G12" s="195">
        <f>('Resumen Anual'!T35*22+'Resumen Anual'!T36*16+'Resumen Anual'!T37*7.5+'Resumen Anual'!T38*2.5)/('Resumen Anual'!T35+'Resumen Anual'!T36+'Resumen Anual'!T37+'Resumen Anual'!T38)</f>
        <v>11.714617936507056</v>
      </c>
      <c r="H12" s="195">
        <f>('Resumen Anual'!U35*22+'Resumen Anual'!U36*16+'Resumen Anual'!U37*7.5+'Resumen Anual'!U38*2.5)/('Resumen Anual'!U35+'Resumen Anual'!U36+'Resumen Anual'!U37+'Resumen Anual'!U38)</f>
        <v>11.728418163003791</v>
      </c>
      <c r="I12" s="195">
        <v>11.891652760861282</v>
      </c>
      <c r="J12" s="195">
        <v>11.70541123715543</v>
      </c>
      <c r="K12" s="195">
        <f>('Resumen Anual'!X35*22+'Resumen Anual'!X36*16+'Resumen Anual'!X37*7.5+'Resumen Anual'!X38*2.5)/('Resumen Anual'!X35+'Resumen Anual'!X36+'Resumen Anual'!X37+'Resumen Anual'!X38)</f>
        <v>11.052891302907863</v>
      </c>
    </row>
    <row r="13" spans="1:11" ht="12.75">
      <c r="A13" s="1"/>
      <c r="B13" s="196" t="s">
        <v>160</v>
      </c>
      <c r="C13" s="197" t="s">
        <v>161</v>
      </c>
      <c r="D13" s="198" t="s">
        <v>143</v>
      </c>
      <c r="E13" s="199">
        <f>200*'Resumen Anual'!R14*'Resumen Anual'!R9/(1000*'Resumen Anual'!R22/365)</f>
        <v>0.6226974190067402</v>
      </c>
      <c r="F13" s="199">
        <f>200*'Resumen Anual'!S14*'Resumen Anual'!S9/(1000*'Resumen Anual'!S22/365)</f>
        <v>0.5339061488087639</v>
      </c>
      <c r="G13" s="199">
        <f>200*'Resumen Anual'!T14*'Resumen Anual'!T9/(1000*'Resumen Anual'!T22/365)</f>
        <v>0.7186588202939507</v>
      </c>
      <c r="H13" s="199">
        <f>200*'Resumen Anual'!U14*'Resumen Anual'!U9/(1000*'Resumen Anual'!U22/365)</f>
        <v>1.0468104228155495</v>
      </c>
      <c r="I13" s="199">
        <v>0.6674345788136643</v>
      </c>
      <c r="J13" s="199">
        <v>0.6034569710288906</v>
      </c>
      <c r="K13" s="199">
        <f>200*'Resumen Anual'!X14*'Resumen Anual'!X9/(1000*'Resumen Anual'!X22/365)</f>
        <v>0</v>
      </c>
    </row>
    <row r="14" spans="1:10" ht="12.75">
      <c r="A14" s="1"/>
      <c r="B14" s="22"/>
      <c r="C14" s="22"/>
      <c r="D14" s="200"/>
      <c r="E14" s="201"/>
      <c r="F14" s="201"/>
      <c r="G14" s="201"/>
      <c r="H14" s="201"/>
      <c r="I14" s="201"/>
      <c r="J14" s="201"/>
    </row>
    <row r="15" spans="1:10" ht="12.75">
      <c r="A15" s="1"/>
      <c r="B15" s="202" t="s">
        <v>162</v>
      </c>
      <c r="C15" s="203" t="s">
        <v>163</v>
      </c>
      <c r="D15" s="200"/>
      <c r="E15" s="201"/>
      <c r="F15" s="201"/>
      <c r="G15" s="201"/>
      <c r="H15" s="201"/>
      <c r="I15" s="201"/>
      <c r="J15" s="201"/>
    </row>
    <row r="16" spans="1:11" ht="12.75">
      <c r="A16" s="1"/>
      <c r="B16" s="184" t="s">
        <v>164</v>
      </c>
      <c r="C16" s="133" t="s">
        <v>165</v>
      </c>
      <c r="D16" s="185" t="s">
        <v>143</v>
      </c>
      <c r="E16" s="204">
        <f>'Resumen Anual'!R19/'Resumen Anual'!R14</f>
        <v>0.18711614576224922</v>
      </c>
      <c r="F16" s="204">
        <f>'Resumen Anual'!S19/'Resumen Anual'!S14</f>
        <v>0.21484137184603938</v>
      </c>
      <c r="G16" s="204">
        <f>'Resumen Anual'!T19/'Resumen Anual'!T14</f>
        <v>0.23538714991762769</v>
      </c>
      <c r="H16" s="204">
        <f>'Resumen Anual'!U19/'Resumen Anual'!U14</f>
        <v>0.3109069737352827</v>
      </c>
      <c r="I16" s="204">
        <v>0.33617943162992225</v>
      </c>
      <c r="J16" s="204">
        <v>0.4148602931963413</v>
      </c>
      <c r="K16" s="204" t="e">
        <f>'Resumen Anual'!X19/'Resumen Anual'!X14</f>
        <v>#DIV/0!</v>
      </c>
    </row>
    <row r="17" spans="1:11" ht="12.75">
      <c r="A17" s="1"/>
      <c r="B17" s="187" t="s">
        <v>166</v>
      </c>
      <c r="C17" s="2" t="s">
        <v>167</v>
      </c>
      <c r="D17" s="189" t="s">
        <v>143</v>
      </c>
      <c r="E17" s="190">
        <f>'Resumen Anual'!R20/'Resumen Anual'!R19</f>
        <v>0.9088256746900073</v>
      </c>
      <c r="F17" s="190">
        <f>'Resumen Anual'!S20/'Resumen Anual'!S19</f>
        <v>0.940176322418136</v>
      </c>
      <c r="G17" s="190">
        <f>'Resumen Anual'!T20/'Resumen Anual'!T19</f>
        <v>0.9238521836506159</v>
      </c>
      <c r="H17" s="190">
        <f>'Resumen Anual'!U20/'Resumen Anual'!U19</f>
        <v>0.8337494798168955</v>
      </c>
      <c r="I17" s="190">
        <v>0.9147081122062168</v>
      </c>
      <c r="J17" s="190">
        <v>0.9244941105406221</v>
      </c>
      <c r="K17" s="190" t="e">
        <f>'Resumen Anual'!X20/'Resumen Anual'!X19</f>
        <v>#DIV/0!</v>
      </c>
    </row>
    <row r="18" spans="1:11" ht="12.75">
      <c r="A18" s="1"/>
      <c r="B18" s="187" t="s">
        <v>168</v>
      </c>
      <c r="C18" s="205" t="s">
        <v>169</v>
      </c>
      <c r="D18" s="189" t="s">
        <v>143</v>
      </c>
      <c r="E18" s="190">
        <f>('Resumen Anual'!R22-'Resumen Anual'!R25)/'Resumen Anual'!R22</f>
        <v>0.09999999999999998</v>
      </c>
      <c r="F18" s="190">
        <f>('Resumen Anual'!S22-'Resumen Anual'!S25)/'Resumen Anual'!S22</f>
        <v>0.2263283410585302</v>
      </c>
      <c r="G18" s="190">
        <f>('Resumen Anual'!T22-'Resumen Anual'!T25)/'Resumen Anual'!T22</f>
        <v>0</v>
      </c>
      <c r="H18" s="190">
        <f>('Resumen Anual'!U22-'Resumen Anual'!U25)/'Resumen Anual'!U22</f>
        <v>0</v>
      </c>
      <c r="I18" s="190">
        <v>0.028313326332329643</v>
      </c>
      <c r="J18" s="190">
        <v>0.035979994843074875</v>
      </c>
      <c r="K18" s="190">
        <f>('Resumen Anual'!X22-'Resumen Anual'!X25)/'Resumen Anual'!X22</f>
        <v>0.24902801720925</v>
      </c>
    </row>
    <row r="19" spans="1:11" ht="12.75">
      <c r="A19" s="1"/>
      <c r="B19" s="187" t="s">
        <v>170</v>
      </c>
      <c r="C19" s="141" t="s">
        <v>171</v>
      </c>
      <c r="D19" s="189" t="s">
        <v>143</v>
      </c>
      <c r="E19" s="193">
        <f>('Resumen Anual'!R66+'Resumen Anual'!R67)/('Resumen Anual'!R63+'Resumen Anual'!R64)</f>
        <v>0.8571348300827408</v>
      </c>
      <c r="F19" s="193">
        <f>('Resumen Anual'!S66+'Resumen Anual'!S67)/('Resumen Anual'!S63+'Resumen Anual'!S64)</f>
        <v>1.0684587777588204</v>
      </c>
      <c r="G19" s="193">
        <f>('Resumen Anual'!T66+'Resumen Anual'!T67)/('Resumen Anual'!T63+'Resumen Anual'!T64)</f>
        <v>1.2523571297296172</v>
      </c>
      <c r="H19" s="193">
        <f>('Resumen Anual'!U66+'Resumen Anual'!U67)/('Resumen Anual'!U63+'Resumen Anual'!U64)</f>
        <v>0.9636319810017767</v>
      </c>
      <c r="I19" s="193">
        <v>1.0753248282832415</v>
      </c>
      <c r="J19" s="193">
        <v>1.1641271355431688</v>
      </c>
      <c r="K19" s="193">
        <f>('Resumen Anual'!X66+'Resumen Anual'!X67)/('Resumen Anual'!X63+'Resumen Anual'!X64)</f>
        <v>0.9369188360030778</v>
      </c>
    </row>
    <row r="20" spans="1:11" ht="12.75">
      <c r="A20" s="1"/>
      <c r="B20" s="187" t="s">
        <v>172</v>
      </c>
      <c r="C20" s="141" t="s">
        <v>173</v>
      </c>
      <c r="D20" s="189" t="s">
        <v>143</v>
      </c>
      <c r="E20" s="190">
        <f>'Resumen Anual'!R73/'Resumen Anual'!R72</f>
        <v>0</v>
      </c>
      <c r="F20" s="190">
        <f>'Resumen Anual'!S73/'Resumen Anual'!S72</f>
        <v>0.07150104850165731</v>
      </c>
      <c r="G20" s="190">
        <f>'Resumen Anual'!T73/'Resumen Anual'!T72</f>
        <v>0.014879792072774529</v>
      </c>
      <c r="H20" s="190">
        <f>'Resumen Anual'!U73/'Resumen Anual'!U72</f>
        <v>0.023041779778851884</v>
      </c>
      <c r="I20" s="190">
        <v>0.2305915913876248</v>
      </c>
      <c r="J20" s="190">
        <v>0.26625159001138116</v>
      </c>
      <c r="K20" s="190" t="e">
        <f>'Resumen Anual'!X73/'Resumen Anual'!X72</f>
        <v>#DIV/0!</v>
      </c>
    </row>
    <row r="21" spans="1:11" ht="12.75">
      <c r="A21" s="1"/>
      <c r="B21" s="187" t="s">
        <v>174</v>
      </c>
      <c r="C21" s="141" t="s">
        <v>175</v>
      </c>
      <c r="D21" s="189" t="s">
        <v>176</v>
      </c>
      <c r="E21" s="195">
        <f>(('Resumen Anual'!R63/12)/'Resumen Anual'!R72)</f>
        <v>81.03293469359902</v>
      </c>
      <c r="F21" s="195">
        <f>(('Resumen Anual'!S63/12)/'Resumen Anual'!S72)</f>
        <v>71.719251279623</v>
      </c>
      <c r="G21" s="195">
        <f>(('Resumen Anual'!T63/12)/'Resumen Anual'!T72)</f>
        <v>62.108662659735764</v>
      </c>
      <c r="H21" s="195">
        <f>(('Resumen Anual'!U63/12)/'Resumen Anual'!U72)</f>
        <v>78.63088646847204</v>
      </c>
      <c r="I21" s="195">
        <v>76.4742866037266</v>
      </c>
      <c r="J21" s="195">
        <v>103.66372442034323</v>
      </c>
      <c r="K21" s="195" t="e">
        <f>(('Resumen Anual'!X63/12)/'Resumen Anual'!X72)</f>
        <v>#DIV/0!</v>
      </c>
    </row>
    <row r="22" spans="1:11" ht="12.75">
      <c r="A22" s="1"/>
      <c r="B22" s="187" t="s">
        <v>177</v>
      </c>
      <c r="C22" s="141" t="s">
        <v>178</v>
      </c>
      <c r="D22" s="189" t="s">
        <v>176</v>
      </c>
      <c r="E22" s="195">
        <v>0</v>
      </c>
      <c r="F22" s="195">
        <v>1</v>
      </c>
      <c r="G22" s="195">
        <v>2</v>
      </c>
      <c r="H22" s="195">
        <v>3</v>
      </c>
      <c r="I22" s="195">
        <v>3</v>
      </c>
      <c r="J22" s="195">
        <v>3</v>
      </c>
      <c r="K22" s="195">
        <v>3</v>
      </c>
    </row>
    <row r="23" spans="1:11" ht="12.75">
      <c r="A23" s="1"/>
      <c r="B23" s="206" t="s">
        <v>179</v>
      </c>
      <c r="C23" s="146" t="s">
        <v>180</v>
      </c>
      <c r="D23" s="198" t="s">
        <v>181</v>
      </c>
      <c r="E23" s="207">
        <f>(E21+E22)/200</f>
        <v>0.40516467346799506</v>
      </c>
      <c r="F23" s="207">
        <f>(F21+F22)/200</f>
        <v>0.363596256398115</v>
      </c>
      <c r="G23" s="207">
        <f>(G21+G22)/200</f>
        <v>0.3205433132986788</v>
      </c>
      <c r="H23" s="207">
        <f>(H21+H22)/200</f>
        <v>0.4081544323423602</v>
      </c>
      <c r="I23" s="207">
        <v>0.397371433018633</v>
      </c>
      <c r="J23" s="207">
        <v>0.5333186221017161</v>
      </c>
      <c r="K23" s="207" t="e">
        <f>(K21+K22)/200</f>
        <v>#DIV/0!</v>
      </c>
    </row>
    <row r="24" spans="1:10" ht="12.75">
      <c r="A24" s="1"/>
      <c r="B24" s="1"/>
      <c r="C24" s="1"/>
      <c r="D24" s="200"/>
      <c r="E24" s="201"/>
      <c r="F24" s="201"/>
      <c r="G24" s="201"/>
      <c r="H24" s="201"/>
      <c r="I24" s="201"/>
      <c r="J24" s="201"/>
    </row>
    <row r="25" spans="1:10" ht="12.75">
      <c r="A25" s="1"/>
      <c r="B25" s="182" t="s">
        <v>182</v>
      </c>
      <c r="C25" s="183" t="s">
        <v>183</v>
      </c>
      <c r="D25" s="200"/>
      <c r="E25" s="201"/>
      <c r="F25" s="201"/>
      <c r="G25" s="201"/>
      <c r="H25" s="201"/>
      <c r="I25" s="201"/>
      <c r="J25" s="201"/>
    </row>
    <row r="26" spans="1:11" ht="12.75">
      <c r="A26" s="1"/>
      <c r="B26" s="184" t="s">
        <v>184</v>
      </c>
      <c r="C26" s="208" t="s">
        <v>185</v>
      </c>
      <c r="D26" s="185" t="s">
        <v>186</v>
      </c>
      <c r="E26" s="209">
        <f>'Resumen Anual'!R40/('Resumen Anual'!R14/1000)</f>
        <v>3.207315408762113</v>
      </c>
      <c r="F26" s="209">
        <f>'Resumen Anual'!S40/('Resumen Anual'!S14/1000)</f>
        <v>2.164648582831631</v>
      </c>
      <c r="G26" s="209">
        <f>'Resumen Anual'!T40/('Resumen Anual'!T14/1000)</f>
        <v>2.174629324546952</v>
      </c>
      <c r="H26" s="209">
        <f>'Resumen Anual'!U40/('Resumen Anual'!U14/1000)</f>
        <v>2.1348169232759737</v>
      </c>
      <c r="I26" s="209">
        <v>1.9752771759908243</v>
      </c>
      <c r="J26" s="209">
        <v>1.9421125172284175</v>
      </c>
      <c r="K26" s="209" t="e">
        <f>'Resumen Anual'!X40/('Resumen Anual'!X14/1000)</f>
        <v>#DIV/0!</v>
      </c>
    </row>
    <row r="27" spans="1:11" ht="12.75">
      <c r="A27" s="1"/>
      <c r="B27" s="187" t="s">
        <v>187</v>
      </c>
      <c r="C27" s="205" t="s">
        <v>188</v>
      </c>
      <c r="D27" s="189" t="s">
        <v>186</v>
      </c>
      <c r="E27" s="191" t="e">
        <f>'Resumen Anual'!R41/('Resumen Anual'!R16/1000)</f>
        <v>#DIV/0!</v>
      </c>
      <c r="F27" s="191" t="e">
        <f>'Resumen Anual'!S41/('Resumen Anual'!S16/1000)</f>
        <v>#DIV/0!</v>
      </c>
      <c r="G27" s="191" t="e">
        <f>'Resumen Anual'!T41/('Resumen Anual'!T16/1000)</f>
        <v>#DIV/0!</v>
      </c>
      <c r="H27" s="191" t="e">
        <f>'Resumen Anual'!U41/('Resumen Anual'!U16/1000)</f>
        <v>#DIV/0!</v>
      </c>
      <c r="I27" s="191" t="e">
        <f>#N/A</f>
        <v>#N/A</v>
      </c>
      <c r="J27" s="191" t="e">
        <f>#N/A</f>
        <v>#N/A</v>
      </c>
      <c r="K27" s="191" t="e">
        <f>'Resumen Anual'!X41/('Resumen Anual'!X16/1000)</f>
        <v>#DIV/0!</v>
      </c>
    </row>
    <row r="28" spans="1:11" ht="12.75">
      <c r="A28" s="1"/>
      <c r="B28" s="206" t="s">
        <v>189</v>
      </c>
      <c r="C28" s="210" t="s">
        <v>190</v>
      </c>
      <c r="D28" s="198" t="s">
        <v>186</v>
      </c>
      <c r="E28" s="207">
        <f>('Resumen Anual'!R40+'Resumen Anual'!R41+'Resumen Anual'!R42)/('Resumen Anual'!R14/1000)</f>
        <v>3.6850006824075336</v>
      </c>
      <c r="F28" s="207">
        <f>('Resumen Anual'!S40+'Resumen Anual'!S41+'Resumen Anual'!S42)/('Resumen Anual'!S14/1000)</f>
        <v>3.314618142460935</v>
      </c>
      <c r="G28" s="207">
        <f>('Resumen Anual'!T40+'Resumen Anual'!T41+'Resumen Anual'!T42)/('Resumen Anual'!T14/1000)</f>
        <v>3.2948929159802307</v>
      </c>
      <c r="H28" s="207">
        <f>('Resumen Anual'!U40+'Resumen Anual'!U41+'Resumen Anual'!U42)/('Resumen Anual'!U14/1000)</f>
        <v>3.2345710958726874</v>
      </c>
      <c r="I28" s="207">
        <v>3.2496495475978078</v>
      </c>
      <c r="J28" s="207">
        <v>3.320385916551811</v>
      </c>
      <c r="K28" s="207" t="e">
        <f>('Resumen Anual'!X40+'Resumen Anual'!X41+'Resumen Anual'!X42)/('Resumen Anual'!X14/1000)</f>
        <v>#DIV/0!</v>
      </c>
    </row>
    <row r="29" spans="1:10" ht="12.75">
      <c r="A29" s="1"/>
      <c r="B29" s="56"/>
      <c r="C29" s="22"/>
      <c r="D29" s="200"/>
      <c r="E29" s="201"/>
      <c r="F29" s="201"/>
      <c r="G29" s="201"/>
      <c r="H29" s="201"/>
      <c r="I29" s="201"/>
      <c r="J29" s="201"/>
    </row>
    <row r="30" spans="1:10" ht="12.75">
      <c r="A30" s="1"/>
      <c r="B30" s="182" t="s">
        <v>191</v>
      </c>
      <c r="C30" s="183" t="s">
        <v>192</v>
      </c>
      <c r="D30" s="200"/>
      <c r="E30" s="201"/>
      <c r="F30" s="201"/>
      <c r="G30" s="201"/>
      <c r="H30" s="201"/>
      <c r="I30" s="201"/>
      <c r="J30" s="201"/>
    </row>
    <row r="31" spans="1:11" ht="12.75">
      <c r="A31" s="1"/>
      <c r="B31" s="184" t="s">
        <v>193</v>
      </c>
      <c r="C31" s="208" t="s">
        <v>194</v>
      </c>
      <c r="D31" s="185" t="s">
        <v>195</v>
      </c>
      <c r="E31" s="211">
        <f>'Resumen Anual'!R49/'Resumen Anual'!R22</f>
        <v>0.8733701325433548</v>
      </c>
      <c r="F31" s="211">
        <f>'Resumen Anual'!S49/'Resumen Anual'!S22</f>
        <v>0.5511779537789729</v>
      </c>
      <c r="G31" s="211">
        <f>'Resumen Anual'!T49/'Resumen Anual'!T22</f>
        <v>1.1238467341597547</v>
      </c>
      <c r="H31" s="211">
        <f>'Resumen Anual'!U49/'Resumen Anual'!U22</f>
        <v>1.1276482132772083</v>
      </c>
      <c r="I31" s="211">
        <v>0.7131851241916911</v>
      </c>
      <c r="J31" s="211">
        <v>0.5260889653881337</v>
      </c>
      <c r="K31" s="211">
        <f>'Resumen Anual'!X49/'Resumen Anual'!X22</f>
        <v>0.67879045130231</v>
      </c>
    </row>
    <row r="32" spans="1:11" ht="12.75">
      <c r="A32" s="1"/>
      <c r="B32" s="187" t="s">
        <v>196</v>
      </c>
      <c r="C32" s="205" t="s">
        <v>197</v>
      </c>
      <c r="D32" s="189" t="s">
        <v>195</v>
      </c>
      <c r="E32" s="212">
        <f>'Resumen Anual'!R63/'Resumen Anual'!R22</f>
        <v>1.6589260039971236</v>
      </c>
      <c r="F32" s="212">
        <f>'Resumen Anual'!S63/'Resumen Anual'!S22</f>
        <v>1.2342094841628213</v>
      </c>
      <c r="G32" s="212">
        <f>'Resumen Anual'!T63/'Resumen Anual'!T22</f>
        <v>1.4882409141972068</v>
      </c>
      <c r="H32" s="212">
        <f>'Resumen Anual'!U63/'Resumen Anual'!U22</f>
        <v>2.643988190434348</v>
      </c>
      <c r="I32" s="212">
        <v>1.5742553677629998</v>
      </c>
      <c r="J32" s="212">
        <v>1.9245871098873941</v>
      </c>
      <c r="K32" s="212">
        <f>'Resumen Anual'!X63/'Resumen Anual'!X22</f>
        <v>1.7508747734905645</v>
      </c>
    </row>
    <row r="33" spans="1:11" ht="12.75">
      <c r="A33" s="1"/>
      <c r="B33" s="187" t="s">
        <v>198</v>
      </c>
      <c r="C33" s="205" t="s">
        <v>199</v>
      </c>
      <c r="D33" s="189" t="s">
        <v>143</v>
      </c>
      <c r="E33" s="190">
        <f>('Resumen Anual'!R45+'Resumen Anual'!R51+'Resumen Anual'!R57)/'Resumen Anual'!R97</f>
        <v>0.3476799996245502</v>
      </c>
      <c r="F33" s="190">
        <f>('Resumen Anual'!S45+'Resumen Anual'!S51+'Resumen Anual'!S57)/'Resumen Anual'!S97</f>
        <v>0.5369676800446543</v>
      </c>
      <c r="G33" s="190">
        <f>('Resumen Anual'!T45+'Resumen Anual'!T51+'Resumen Anual'!T57)/'Resumen Anual'!T97</f>
        <v>0.4231602695451387</v>
      </c>
      <c r="H33" s="190">
        <f>('Resumen Anual'!U45+'Resumen Anual'!U51+'Resumen Anual'!U57)/'Resumen Anual'!U97</f>
        <v>0.48722247477848857</v>
      </c>
      <c r="I33" s="190">
        <v>0.5843539639761078</v>
      </c>
      <c r="J33" s="190">
        <v>0.6608242327587661</v>
      </c>
      <c r="K33" s="190">
        <f>('Resumen Anual'!X45+'Resumen Anual'!X51+'Resumen Anual'!X57)/'Resumen Anual'!X97</f>
        <v>0.48953932117080906</v>
      </c>
    </row>
    <row r="34" spans="1:11" ht="12.75">
      <c r="A34" s="1"/>
      <c r="B34" s="187" t="s">
        <v>200</v>
      </c>
      <c r="C34" s="205" t="s">
        <v>201</v>
      </c>
      <c r="D34" s="189" t="s">
        <v>143</v>
      </c>
      <c r="E34" s="190">
        <f>('Resumen Anual'!R47+'Resumen Anual'!R53)/'Resumen Anual'!R97</f>
        <v>0.08527952398135162</v>
      </c>
      <c r="F34" s="190">
        <f>('Resumen Anual'!S47+'Resumen Anual'!S53)/'Resumen Anual'!S97</f>
        <v>0.08703652556082779</v>
      </c>
      <c r="G34" s="190">
        <f>('Resumen Anual'!T47+'Resumen Anual'!T53)/'Resumen Anual'!T97</f>
        <v>0.0727966451101445</v>
      </c>
      <c r="H34" s="190">
        <f>('Resumen Anual'!U47+'Resumen Anual'!U53)/'Resumen Anual'!U97</f>
        <v>0.09345937660019511</v>
      </c>
      <c r="I34" s="190">
        <v>0.07976853259513823</v>
      </c>
      <c r="J34" s="190">
        <v>0.0519877889135513</v>
      </c>
      <c r="K34" s="190">
        <f>('Resumen Anual'!X47+'Resumen Anual'!X53)/'Resumen Anual'!X97</f>
        <v>0.05602952586689875</v>
      </c>
    </row>
    <row r="35" spans="1:11" ht="12.75">
      <c r="A35" s="1"/>
      <c r="B35" s="187" t="s">
        <v>202</v>
      </c>
      <c r="C35" s="205" t="s">
        <v>203</v>
      </c>
      <c r="D35" s="189" t="s">
        <v>143</v>
      </c>
      <c r="E35" s="190">
        <f>('Resumen Anual'!R46+'Resumen Anual'!R52)/'Resumen Anual'!R97</f>
        <v>0.20248244510989669</v>
      </c>
      <c r="F35" s="190">
        <f>('Resumen Anual'!S46+'Resumen Anual'!S52)/'Resumen Anual'!S97</f>
        <v>0.00011256973988536264</v>
      </c>
      <c r="G35" s="190">
        <f>('Resumen Anual'!T46+'Resumen Anual'!T52)/'Resumen Anual'!T97</f>
        <v>0.020511268131932155</v>
      </c>
      <c r="H35" s="190">
        <f>('Resumen Anual'!U46+'Resumen Anual'!U52)/'Resumen Anual'!U97</f>
        <v>0.053159076603320254</v>
      </c>
      <c r="I35" s="190">
        <v>0.08781326402935943</v>
      </c>
      <c r="J35" s="190">
        <v>0.05708043276152708</v>
      </c>
      <c r="K35" s="190">
        <f>('Resumen Anual'!X46+'Resumen Anual'!X52)/'Resumen Anual'!X97</f>
        <v>0.03595784679158174</v>
      </c>
    </row>
    <row r="36" spans="1:11" ht="12.75">
      <c r="A36" s="1"/>
      <c r="B36" s="206" t="s">
        <v>204</v>
      </c>
      <c r="C36" s="210" t="s">
        <v>205</v>
      </c>
      <c r="D36" s="198" t="s">
        <v>143</v>
      </c>
      <c r="E36" s="199">
        <f>'Resumen Anual'!R97/'Resumen Anual'!R70</f>
        <v>0.8302048394533544</v>
      </c>
      <c r="F36" s="199">
        <f>'Resumen Anual'!S97/'Resumen Anual'!S70</f>
        <v>0.6354043355062696</v>
      </c>
      <c r="G36" s="199">
        <f>'Resumen Anual'!T97/'Resumen Anual'!T70</f>
        <v>0.815465286310226</v>
      </c>
      <c r="H36" s="199">
        <f>'Resumen Anual'!U97/'Resumen Anual'!U70</f>
        <v>0.6944188117972723</v>
      </c>
      <c r="I36" s="199">
        <v>0.6710370501426434</v>
      </c>
      <c r="J36" s="199">
        <v>0.37180556595115216</v>
      </c>
      <c r="K36" s="199">
        <f>'Resumen Anual'!X97/'Resumen Anual'!X70</f>
        <v>0.6239400323992305</v>
      </c>
    </row>
    <row r="37" spans="1:10" ht="12.75">
      <c r="A37" s="1"/>
      <c r="B37" s="1"/>
      <c r="C37" s="1"/>
      <c r="D37" s="200"/>
      <c r="E37" s="201"/>
      <c r="F37" s="201"/>
      <c r="G37" s="201"/>
      <c r="H37" s="201"/>
      <c r="I37" s="201"/>
      <c r="J37" s="201"/>
    </row>
    <row r="38" spans="1:10" ht="12.75">
      <c r="A38" s="1"/>
      <c r="B38" s="182" t="s">
        <v>206</v>
      </c>
      <c r="C38" s="183" t="s">
        <v>207</v>
      </c>
      <c r="D38" s="200"/>
      <c r="E38" s="201"/>
      <c r="F38" s="201"/>
      <c r="G38" s="201"/>
      <c r="H38" s="201"/>
      <c r="I38" s="201"/>
      <c r="J38" s="201"/>
    </row>
    <row r="39" spans="1:11" ht="12.75">
      <c r="A39" s="1"/>
      <c r="B39" s="184" t="s">
        <v>208</v>
      </c>
      <c r="C39" s="133" t="s">
        <v>209</v>
      </c>
      <c r="D39" s="185" t="s">
        <v>143</v>
      </c>
      <c r="E39" s="186">
        <f>('Resumen Anual'!R23/'Resumen Anual'!R22)</f>
        <v>0.971470701971238</v>
      </c>
      <c r="F39" s="186">
        <f>('Resumen Anual'!S23/'Resumen Anual'!S22)</f>
        <v>0.9889069990961804</v>
      </c>
      <c r="G39" s="186">
        <f>('Resumen Anual'!T23/'Resumen Anual'!T22)</f>
        <v>1</v>
      </c>
      <c r="H39" s="186">
        <f>('Resumen Anual'!U23/'Resumen Anual'!U22)</f>
        <v>1</v>
      </c>
      <c r="I39" s="186">
        <v>1</v>
      </c>
      <c r="J39" s="186">
        <v>1</v>
      </c>
      <c r="K39" s="186">
        <f>('Resumen Anual'!X23/'Resumen Anual'!X22)</f>
        <v>0.9869639199076582</v>
      </c>
    </row>
    <row r="40" spans="1:11" ht="12.75">
      <c r="A40" s="1"/>
      <c r="B40" s="187" t="s">
        <v>210</v>
      </c>
      <c r="C40" s="2" t="s">
        <v>211</v>
      </c>
      <c r="D40" s="189" t="s">
        <v>143</v>
      </c>
      <c r="E40" s="190">
        <f>('Resumen Anual'!R24/'Resumen Anual'!R22)</f>
        <v>0.028529298028761967</v>
      </c>
      <c r="F40" s="190">
        <f>('Resumen Anual'!S24/'Resumen Anual'!S22)</f>
        <v>0.011093000903819648</v>
      </c>
      <c r="G40" s="190">
        <f>('Resumen Anual'!T24/'Resumen Anual'!T22)</f>
        <v>0</v>
      </c>
      <c r="H40" s="190">
        <f>('Resumen Anual'!U24/'Resumen Anual'!U22)</f>
        <v>0</v>
      </c>
      <c r="I40" s="190">
        <v>0</v>
      </c>
      <c r="J40" s="190">
        <v>0</v>
      </c>
      <c r="K40" s="190">
        <f>('Resumen Anual'!X24/'Resumen Anual'!X22)</f>
        <v>0.013036080092341881</v>
      </c>
    </row>
    <row r="41" spans="1:11" ht="12.75">
      <c r="A41" s="1"/>
      <c r="B41" s="187" t="s">
        <v>212</v>
      </c>
      <c r="C41" s="213" t="s">
        <v>213</v>
      </c>
      <c r="D41" s="189" t="s">
        <v>214</v>
      </c>
      <c r="E41" s="191">
        <f>'Resumen Anual'!R81/'Resumen Anual'!R87</f>
        <v>1.6222222222222222</v>
      </c>
      <c r="F41" s="191">
        <f>'Resumen Anual'!S81/'Resumen Anual'!S87</f>
        <v>4.400229698321518</v>
      </c>
      <c r="G41" s="191">
        <f>'Resumen Anual'!T81/'Resumen Anual'!T87</f>
        <v>7.034313725490196</v>
      </c>
      <c r="H41" s="191">
        <f>'Resumen Anual'!U81/'Resumen Anual'!U87</f>
        <v>2.208</v>
      </c>
      <c r="I41" s="191">
        <v>1.768</v>
      </c>
      <c r="J41" s="191">
        <v>1.752</v>
      </c>
      <c r="K41" s="191">
        <f>'Resumen Anual'!X81/'Resumen Anual'!X87</f>
        <v>0.62</v>
      </c>
    </row>
    <row r="42" spans="1:11" ht="12.75">
      <c r="A42" s="1"/>
      <c r="B42" s="206" t="s">
        <v>215</v>
      </c>
      <c r="C42" s="214" t="s">
        <v>216</v>
      </c>
      <c r="D42" s="198" t="s">
        <v>214</v>
      </c>
      <c r="E42" s="207">
        <f>'Resumen Anual'!R85/'Resumen Anual'!R88</f>
        <v>0</v>
      </c>
      <c r="F42" s="207">
        <f>'Resumen Anual'!S85/'Resumen Anual'!S88</f>
        <v>0</v>
      </c>
      <c r="G42" s="207">
        <f>'Resumen Anual'!T85/'Resumen Anual'!T88</f>
        <v>0</v>
      </c>
      <c r="H42" s="207">
        <f>'Resumen Anual'!U85/'Resumen Anual'!U88</f>
        <v>0</v>
      </c>
      <c r="I42" s="207">
        <v>0</v>
      </c>
      <c r="J42" s="207">
        <v>0</v>
      </c>
      <c r="K42" s="207">
        <f>'Resumen Anual'!X85/'Resumen Anual'!X88</f>
        <v>0</v>
      </c>
    </row>
    <row r="44" spans="2:3" ht="15" customHeight="1">
      <c r="B44" s="16" t="s">
        <v>217</v>
      </c>
      <c r="C44" s="16"/>
    </row>
    <row r="45" spans="2:11" ht="12.75">
      <c r="B45" s="184" t="s">
        <v>218</v>
      </c>
      <c r="C45" s="133" t="s">
        <v>219</v>
      </c>
      <c r="D45" s="185" t="s">
        <v>143</v>
      </c>
      <c r="E45" s="186">
        <f>'Resumen Anual'!R73/'Resumen Anual'!R72</f>
        <v>0</v>
      </c>
      <c r="F45" s="186">
        <f>'Resumen Anual'!S73/'Resumen Anual'!S72</f>
        <v>0.07150104850165731</v>
      </c>
      <c r="G45" s="186">
        <f>'Resumen Anual'!T73/'Resumen Anual'!T72</f>
        <v>0.014879792072774529</v>
      </c>
      <c r="H45" s="186">
        <f>'Resumen Anual'!U73/'Resumen Anual'!U72</f>
        <v>0.023041779778851884</v>
      </c>
      <c r="I45" s="186">
        <v>0.2305915913876248</v>
      </c>
      <c r="J45" s="186">
        <v>0.26625159001138116</v>
      </c>
      <c r="K45" s="186" t="e">
        <f>'Resumen Anual'!X73/'Resumen Anual'!X72</f>
        <v>#DIV/0!</v>
      </c>
    </row>
    <row r="46" spans="2:11" ht="12.75">
      <c r="B46" s="187" t="s">
        <v>220</v>
      </c>
      <c r="C46" s="2" t="s">
        <v>221</v>
      </c>
      <c r="D46" s="189" t="s">
        <v>143</v>
      </c>
      <c r="E46" s="190">
        <f>'Resumen Anual'!R75/'Resumen Anual'!R74</f>
        <v>1</v>
      </c>
      <c r="F46" s="190">
        <f>'Resumen Anual'!S75/'Resumen Anual'!S74</f>
        <v>0.6386404293381037</v>
      </c>
      <c r="G46" s="190">
        <f>'Resumen Anual'!T75/'Resumen Anual'!T74</f>
        <v>0.8739693757361602</v>
      </c>
      <c r="H46" s="190">
        <f>'Resumen Anual'!U75/'Resumen Anual'!U74</f>
        <v>0.8408450704225352</v>
      </c>
      <c r="I46" s="190">
        <v>0.9629156010230179</v>
      </c>
      <c r="J46" s="190">
        <v>0.8751545117428925</v>
      </c>
      <c r="K46" s="190">
        <f>'Resumen Anual'!X75/'Resumen Anual'!X74</f>
        <v>0.9487179487179487</v>
      </c>
    </row>
  </sheetData>
  <sheetProtection selectLockedCells="1" selectUnlockedCells="1"/>
  <mergeCells count="1">
    <mergeCell ref="B44:C4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gio2011</dc:creator>
  <cp:keywords/>
  <dc:description/>
  <cp:lastModifiedBy>Francisco Valladares</cp:lastModifiedBy>
  <cp:lastPrinted>2013-01-16T15:39:25Z</cp:lastPrinted>
  <dcterms:created xsi:type="dcterms:W3CDTF">2011-12-06T11:43:17Z</dcterms:created>
  <dcterms:modified xsi:type="dcterms:W3CDTF">2016-06-27T20:50:48Z</dcterms:modified>
  <cp:category/>
  <cp:version/>
  <cp:contentType/>
  <cp:contentStatus/>
  <cp:revision>3</cp:revision>
</cp:coreProperties>
</file>